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936" activeTab="7"/>
  </bookViews>
  <sheets>
    <sheet name="зведена" sheetId="1" r:id="rId1"/>
    <sheet name="сходові" sheetId="2" r:id="rId2"/>
    <sheet name="прибудинкова" sheetId="3" r:id="rId3"/>
    <sheet name="покрівлі" sheetId="4" r:id="rId4"/>
    <sheet name="дератизація " sheetId="5" r:id="rId5"/>
    <sheet name="електрики" sheetId="6" r:id="rId6"/>
    <sheet name="під зими" sheetId="7" r:id="rId7"/>
    <sheet name="димовенти" sheetId="8" r:id="rId8"/>
    <sheet name="слюсарі х.в." sheetId="9" r:id="rId9"/>
    <sheet name="слюсарі кан" sheetId="10" r:id="rId10"/>
    <sheet name="слюсарі ц.о." sheetId="11" r:id="rId11"/>
    <sheet name="слюсарі г.в." sheetId="12" r:id="rId12"/>
  </sheets>
  <definedNames>
    <definedName name="_xlnm.Print_Area" localSheetId="0">'зведена'!$A$1:$L$37</definedName>
  </definedNames>
  <calcPr fullCalcOnLoad="1"/>
</workbook>
</file>

<file path=xl/sharedStrings.xml><?xml version="1.0" encoding="utf-8"?>
<sst xmlns="http://schemas.openxmlformats.org/spreadsheetml/2006/main" count="246" uniqueCount="84">
  <si>
    <t>Витрати з технічного обслуговування внутрішньобудинкових систем гарячого і холодного водопостачання, водовідведення, теплопостачання і зливної каналізації  та з ліквідації аварій у внутрішньоквартирних мережах на 1 кв. м загальної площі квартири (житлового приміщення у гуртожитку), нежитлового приміщення у житловому будинку (гуртожитку)</t>
  </si>
  <si>
    <t>Витрати з 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зливної каналізації і технічних пристроїв будинку та елементів зовнішнього упорядження, розташованих на прибудинковій території на 1 кв.м загальної площі кваритир (житлового приміщення у гуртожитку), нежитлового приміщення у житловому будинку (гуртожитку)</t>
  </si>
  <si>
    <t>Площа нежитлових приміщень власних</t>
  </si>
  <si>
    <t>Кількість нежитлових приміщень викуплених</t>
  </si>
  <si>
    <t xml:space="preserve">Витрати на обслуговування внутрішньобудинкових систем холодного водопостачання </t>
  </si>
  <si>
    <t>Витрати на обслуговування внутрішньобудинкових систем водовідведення</t>
  </si>
  <si>
    <t>Витрати на обслуговування внутрішньобудинкових систем центрального опалення</t>
  </si>
  <si>
    <t>Витрати на обслуговування внутрішньобудинкових систем гарячого водопостачання</t>
  </si>
  <si>
    <r>
      <t xml:space="preserve">Площа сходових кліток </t>
    </r>
  </si>
  <si>
    <r>
      <t xml:space="preserve">Площа прибудинкової території </t>
    </r>
  </si>
  <si>
    <t>Кількість нежитлових приміщень</t>
  </si>
  <si>
    <t>Загальна кількість квартир по будинку</t>
  </si>
  <si>
    <t>Витрати на столяра</t>
  </si>
  <si>
    <t>Площа нежитло         вих приміщень</t>
  </si>
  <si>
    <t>Площа квартир будинку</t>
  </si>
  <si>
    <t>Загальна площа по будинку</t>
  </si>
  <si>
    <t>Площа сходових кліток р1143</t>
  </si>
  <si>
    <t xml:space="preserve">Витрати з прибирання сходових кліток на 1 кв. м  загальної площі квартири, житлового приміщення у гуртожитку та нежитлового приміщення у житловому будинку (гуртожитку)  </t>
  </si>
  <si>
    <t>Витрати з прибирання прибудинкової території на 1 кв. м загальної площі квартири, житлового приміщення у гуртожитку та нежитлового приміщення у житловому будинку (гуртожитку)</t>
  </si>
  <si>
    <t>Витрати з освітлення МЗК і підвальних приміщень та підкачування води на 1 кв. м загальної площі квартири, житлового приміщення  у гуртожитку та нежитлового приміщення у житловому будинку (гуртожитку)</t>
  </si>
  <si>
    <t>Витрати з  дератизації на 1 м.кв. загальної площі квартири (житлового приміщення у гуртожитку), нежитлового приміщення у житловому будинку (гуртожитку)</t>
  </si>
  <si>
    <t>Витрати з обслуговування димовентиляційних каналів  на                   1 кв. м  загальної площі квартири (житлового приміщення у гуртожитку), нежитлового приміщення у житловому будинку (гуртожитку)</t>
  </si>
  <si>
    <t>Разом собівартість послуг</t>
  </si>
  <si>
    <t>К-сть двірників</t>
  </si>
  <si>
    <t xml:space="preserve">Заробітна плата, </t>
  </si>
  <si>
    <t>Відрахування на соціальні заходи</t>
  </si>
  <si>
    <t>Накладні витрати</t>
  </si>
  <si>
    <t>Матеріальні витрати</t>
  </si>
  <si>
    <t>Витрати на прибирання сходових кліток на 1кв.м.</t>
  </si>
  <si>
    <t>тип покрівлі</t>
  </si>
  <si>
    <t>Площа покрівлі</t>
  </si>
  <si>
    <t>К-сть покрівельників</t>
  </si>
  <si>
    <t>Заробітна плата</t>
  </si>
  <si>
    <t>Витрати на обслуговування покрівлі</t>
  </si>
  <si>
    <t>м"яка</t>
  </si>
  <si>
    <t>Витрати на прибирання прибудинкової території на 1кв.м.</t>
  </si>
  <si>
    <t>Середньомісячний тариф на проведення дератизаційних робіт</t>
  </si>
  <si>
    <t>Кількість квартир</t>
  </si>
  <si>
    <t>К-сть електриків</t>
  </si>
  <si>
    <t>Витрати на обслуговування внутрішньобудинкових електромереж</t>
  </si>
  <si>
    <t>К-сть столярів</t>
  </si>
  <si>
    <t>Нормативна кількість димових каналів</t>
  </si>
  <si>
    <t>Фактична кількість димових каналів</t>
  </si>
  <si>
    <t>Нормативна кількість вентиляційних каналів</t>
  </si>
  <si>
    <t>Фактична кількість вентиляційних каналів</t>
  </si>
  <si>
    <t>Кількість чистильщиків димових каналів</t>
  </si>
  <si>
    <t>Кількість чистильщиків вентиляційних каналів</t>
  </si>
  <si>
    <t>Основна заробітна плата</t>
  </si>
  <si>
    <t>Матеріали</t>
  </si>
  <si>
    <t>К-сть слюсарів-сантехніків</t>
  </si>
  <si>
    <t>№ п/п</t>
  </si>
  <si>
    <t>кількість поверхів</t>
  </si>
  <si>
    <t>Загальна площа квартир будинку</t>
  </si>
  <si>
    <t>Адреса</t>
  </si>
  <si>
    <t>Витрати на обслуговування димовентиляційних каналів в місяць на 1м.2</t>
  </si>
  <si>
    <t>Адреса будинків</t>
  </si>
  <si>
    <t>Тариф з ПДВ</t>
  </si>
  <si>
    <t>Директор</t>
  </si>
  <si>
    <t>Гол. Бухгалтер</t>
  </si>
  <si>
    <t>Економіст</t>
  </si>
  <si>
    <t>В.Великого,16</t>
  </si>
  <si>
    <t xml:space="preserve">Витрати на обслуговування внутрішньобудинкових систем гарячого водопостачання </t>
  </si>
  <si>
    <t>площа дератизаційних робіт</t>
  </si>
  <si>
    <t>Вартість дератизації</t>
  </si>
  <si>
    <t>Загальна  по будинку</t>
  </si>
  <si>
    <t>Загальна по будинку</t>
  </si>
  <si>
    <t>Гол. інженер</t>
  </si>
  <si>
    <t>Гол. Інженер</t>
  </si>
  <si>
    <t>Додаток</t>
  </si>
  <si>
    <t>Роксоляни, 43</t>
  </si>
  <si>
    <t xml:space="preserve">Витрати з прибирання сходових кліток </t>
  </si>
  <si>
    <t xml:space="preserve">Витрати з прибирання прибудинкової території </t>
  </si>
  <si>
    <t xml:space="preserve">Витрати з поточного ремонту покрівель  </t>
  </si>
  <si>
    <t xml:space="preserve">Витрати з проведення дератизації </t>
  </si>
  <si>
    <t xml:space="preserve">Освітлення місць загального користування, підвалів та підкачування води </t>
  </si>
  <si>
    <t>Витрати з підготовки до осінньо-зимового періоду</t>
  </si>
  <si>
    <t xml:space="preserve">Витрати з обслуговування димовентиляційних каналів </t>
  </si>
  <si>
    <t xml:space="preserve">Витрати з обслуговування внутрішньобудинкових систем холодного водопостачання </t>
  </si>
  <si>
    <t xml:space="preserve">Витрати з обслуговування внутрішньобудинкових систем водовідведення  </t>
  </si>
  <si>
    <t>Витрати з обслуговування внутрішньобудинкових систем центрального опалення</t>
  </si>
  <si>
    <t>Тарифи на послуги з утримання будинків та прибудинкових територій по ПрАТ "Львівський локомотиворемонтний завод"</t>
  </si>
  <si>
    <t>Головний бухгалтер</t>
  </si>
  <si>
    <t>Головний інженер</t>
  </si>
  <si>
    <t>(у грн.)</t>
  </si>
</sst>
</file>

<file path=xl/styles.xml><?xml version="1.0" encoding="utf-8"?>
<styleSheet xmlns="http://schemas.openxmlformats.org/spreadsheetml/2006/main">
  <numFmts count="7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E+00"/>
    <numFmt numFmtId="199" formatCode="0.0000000000"/>
    <numFmt numFmtId="200" formatCode="0.000000000"/>
    <numFmt numFmtId="201" formatCode="0.00000E+00"/>
    <numFmt numFmtId="202" formatCode="0.000000E+00"/>
    <numFmt numFmtId="203" formatCode="0.0000000E+00"/>
    <numFmt numFmtId="204" formatCode="0.00000000E+00"/>
    <numFmt numFmtId="205" formatCode="0.000000000E+00"/>
    <numFmt numFmtId="206" formatCode="0.0000000000E+00"/>
    <numFmt numFmtId="207" formatCode="0.0E+00;\ĝ"/>
    <numFmt numFmtId="208" formatCode="0.0E+00;\୴"/>
    <numFmt numFmtId="209" formatCode="0E+00;\୴"/>
    <numFmt numFmtId="210" formatCode="0.00E+00;\୴"/>
    <numFmt numFmtId="211" formatCode="0.000E+00;\୴"/>
    <numFmt numFmtId="212" formatCode="0.0000E+00;\୴"/>
    <numFmt numFmtId="213" formatCode="_(* #,##0.000_);_(* \(#,##0.000\);_(* &quot;-&quot;??_);_(@_)"/>
    <numFmt numFmtId="214" formatCode="0.00000000000"/>
    <numFmt numFmtId="215" formatCode="&quot;Так&quot;;&quot;Так&quot;;&quot;Ні&quot;"/>
    <numFmt numFmtId="216" formatCode="&quot;Істина&quot;;&quot;Істина&quot;;&quot;Хибність&quot;"/>
    <numFmt numFmtId="217" formatCode="&quot;Увімк&quot;;&quot;Увімк&quot;;&quot;Вимк&quot;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_(* #,##0.0_);_(* \(#,##0.0\);_(* &quot;-&quot;??_);_(@_)"/>
    <numFmt numFmtId="223" formatCode="_-* #,##0.0_р_._-;\-* #,##0.0_р_._-;_-* &quot;-&quot;?_р_._-;_-@_-"/>
    <numFmt numFmtId="224" formatCode="_(* #,##0_);_(* \(#,##0\);_(* &quot;-&quot;??_);_(@_)"/>
    <numFmt numFmtId="225" formatCode="_-* #,##0.000_р_._-;\-* #,##0.000_р_._-;_-* &quot;-&quot;???_р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7.5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9"/>
      <name val="Times New Roman"/>
      <family val="1"/>
    </font>
    <font>
      <sz val="10"/>
      <color indexed="12"/>
      <name val="Times New Roman"/>
      <family val="1"/>
    </font>
    <font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sz val="12"/>
      <color indexed="14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i/>
      <sz val="12"/>
      <color indexed="14"/>
      <name val="Arial"/>
      <family val="2"/>
    </font>
    <font>
      <b/>
      <sz val="12"/>
      <color indexed="12"/>
      <name val="Arial"/>
      <family val="2"/>
    </font>
    <font>
      <sz val="12"/>
      <color indexed="17"/>
      <name val="Arial"/>
      <family val="2"/>
    </font>
    <font>
      <b/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16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9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19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92" fontId="20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192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91" fontId="20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91" fontId="22" fillId="0" borderId="11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2" fontId="28" fillId="0" borderId="10" xfId="0" applyNumberFormat="1" applyFont="1" applyFill="1" applyBorder="1" applyAlignment="1">
      <alignment/>
    </xf>
    <xf numFmtId="191" fontId="28" fillId="0" borderId="1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/>
    </xf>
    <xf numFmtId="192" fontId="28" fillId="0" borderId="10" xfId="0" applyNumberFormat="1" applyFont="1" applyFill="1" applyBorder="1" applyAlignment="1">
      <alignment/>
    </xf>
    <xf numFmtId="14" fontId="28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191" fontId="28" fillId="0" borderId="0" xfId="0" applyNumberFormat="1" applyFont="1" applyFill="1" applyBorder="1" applyAlignment="1">
      <alignment/>
    </xf>
    <xf numFmtId="2" fontId="31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191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190" fontId="27" fillId="0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/>
    </xf>
    <xf numFmtId="189" fontId="28" fillId="24" borderId="10" xfId="0" applyNumberFormat="1" applyFont="1" applyFill="1" applyBorder="1" applyAlignment="1">
      <alignment/>
    </xf>
    <xf numFmtId="190" fontId="28" fillId="0" borderId="0" xfId="0" applyNumberFormat="1" applyFont="1" applyFill="1" applyBorder="1" applyAlignment="1">
      <alignment/>
    </xf>
    <xf numFmtId="0" fontId="28" fillId="24" borderId="0" xfId="0" applyFont="1" applyFill="1" applyBorder="1" applyAlignment="1">
      <alignment/>
    </xf>
    <xf numFmtId="190" fontId="28" fillId="24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192" fontId="28" fillId="0" borderId="0" xfId="0" applyNumberFormat="1" applyFont="1" applyFill="1" applyBorder="1" applyAlignment="1">
      <alignment/>
    </xf>
    <xf numFmtId="190" fontId="28" fillId="0" borderId="0" xfId="0" applyNumberFormat="1" applyFont="1" applyFill="1" applyAlignment="1">
      <alignment/>
    </xf>
    <xf numFmtId="1" fontId="28" fillId="0" borderId="10" xfId="0" applyNumberFormat="1" applyFont="1" applyFill="1" applyBorder="1" applyAlignment="1">
      <alignment/>
    </xf>
    <xf numFmtId="190" fontId="28" fillId="0" borderId="10" xfId="0" applyNumberFormat="1" applyFont="1" applyFill="1" applyBorder="1" applyAlignment="1">
      <alignment/>
    </xf>
    <xf numFmtId="191" fontId="31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191" fontId="28" fillId="0" borderId="10" xfId="0" applyNumberFormat="1" applyFont="1" applyFill="1" applyBorder="1" applyAlignment="1">
      <alignment horizontal="right"/>
    </xf>
    <xf numFmtId="191" fontId="28" fillId="0" borderId="11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2" fontId="28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vertical="center" textRotation="90" wrapText="1"/>
    </xf>
    <xf numFmtId="0" fontId="35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textRotation="90"/>
    </xf>
    <xf numFmtId="0" fontId="37" fillId="0" borderId="0" xfId="0" applyFont="1" applyFill="1" applyBorder="1" applyAlignment="1">
      <alignment textRotation="90"/>
    </xf>
    <xf numFmtId="0" fontId="34" fillId="0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91" fontId="36" fillId="0" borderId="0" xfId="0" applyNumberFormat="1" applyFont="1" applyFill="1" applyBorder="1" applyAlignment="1">
      <alignment/>
    </xf>
    <xf numFmtId="2" fontId="36" fillId="0" borderId="0" xfId="0" applyNumberFormat="1" applyFont="1" applyFill="1" applyBorder="1" applyAlignment="1">
      <alignment/>
    </xf>
    <xf numFmtId="2" fontId="37" fillId="0" borderId="0" xfId="0" applyNumberFormat="1" applyFont="1" applyFill="1" applyBorder="1" applyAlignment="1">
      <alignment/>
    </xf>
    <xf numFmtId="189" fontId="28" fillId="0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wrapText="1"/>
    </xf>
    <xf numFmtId="0" fontId="30" fillId="0" borderId="13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7" fillId="25" borderId="0" xfId="0" applyFont="1" applyFill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7" fillId="25" borderId="0" xfId="0" applyFont="1" applyFill="1" applyAlignment="1">
      <alignment horizontal="center" vertical="center" wrapText="1"/>
    </xf>
    <xf numFmtId="0" fontId="28" fillId="0" borderId="14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27" fillId="25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center" vertical="center" wrapText="1"/>
    </xf>
    <xf numFmtId="0" fontId="20" fillId="26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"/>
  <sheetViews>
    <sheetView view="pageBreakPreview" zoomScale="75" zoomScaleNormal="75" zoomScaleSheetLayoutView="75" zoomScalePageLayoutView="0" workbookViewId="0" topLeftCell="A1">
      <selection activeCell="C10" sqref="C10"/>
    </sheetView>
  </sheetViews>
  <sheetFormatPr defaultColWidth="9.140625" defaultRowHeight="12.75"/>
  <cols>
    <col min="1" max="1" width="5.421875" style="32" customWidth="1"/>
    <col min="2" max="2" width="9.28125" style="65" hidden="1" customWidth="1"/>
    <col min="3" max="3" width="17.57421875" style="22" customWidth="1"/>
    <col min="4" max="4" width="14.8515625" style="32" customWidth="1"/>
    <col min="5" max="5" width="15.140625" style="32" customWidth="1"/>
    <col min="6" max="6" width="27.00390625" style="32" customWidth="1"/>
    <col min="7" max="7" width="12.421875" style="32" customWidth="1"/>
    <col min="8" max="8" width="17.57421875" style="32" customWidth="1"/>
    <col min="9" max="9" width="32.8515625" style="32" customWidth="1"/>
    <col min="10" max="10" width="18.140625" style="32" customWidth="1"/>
    <col min="11" max="11" width="10.140625" style="32" customWidth="1"/>
    <col min="12" max="12" width="9.7109375" style="32" customWidth="1"/>
    <col min="13" max="13" width="7.57421875" style="66" customWidth="1"/>
    <col min="14" max="14" width="11.00390625" style="31" customWidth="1"/>
    <col min="15" max="15" width="7.140625" style="67" customWidth="1"/>
    <col min="16" max="16" width="7.140625" style="68" customWidth="1"/>
    <col min="17" max="16384" width="9.140625" style="22" customWidth="1"/>
  </cols>
  <sheetData>
    <row r="2" spans="10:11" ht="15.75">
      <c r="J2" s="89" t="s">
        <v>68</v>
      </c>
      <c r="K2" s="89"/>
    </row>
    <row r="3" spans="1:12" ht="30" customHeight="1">
      <c r="A3" s="86" t="s">
        <v>80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1" ht="16.5" thickBot="1">
      <c r="A4" s="53"/>
      <c r="B4" s="69"/>
      <c r="C4" s="33"/>
      <c r="D4" s="53"/>
      <c r="E4" s="53"/>
      <c r="F4" s="53"/>
      <c r="K4" s="85" t="s">
        <v>83</v>
      </c>
    </row>
    <row r="5" spans="1:17" ht="264.75" customHeight="1">
      <c r="A5" s="23" t="s">
        <v>50</v>
      </c>
      <c r="B5" s="70" t="s">
        <v>51</v>
      </c>
      <c r="C5" s="23" t="s">
        <v>55</v>
      </c>
      <c r="D5" s="71" t="s">
        <v>17</v>
      </c>
      <c r="E5" s="71" t="s">
        <v>18</v>
      </c>
      <c r="F5" s="71" t="s">
        <v>0</v>
      </c>
      <c r="G5" s="71" t="s">
        <v>20</v>
      </c>
      <c r="H5" s="71" t="s">
        <v>21</v>
      </c>
      <c r="I5" s="71" t="s">
        <v>1</v>
      </c>
      <c r="J5" s="71" t="s">
        <v>19</v>
      </c>
      <c r="K5" s="71" t="s">
        <v>22</v>
      </c>
      <c r="L5" s="72" t="s">
        <v>56</v>
      </c>
      <c r="M5" s="73"/>
      <c r="N5" s="74"/>
      <c r="O5" s="75"/>
      <c r="P5" s="76"/>
      <c r="Q5" s="33"/>
    </row>
    <row r="6" spans="1:17" ht="15">
      <c r="A6" s="35">
        <v>1</v>
      </c>
      <c r="B6" s="77"/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N6" s="78"/>
      <c r="O6" s="63"/>
      <c r="P6" s="79"/>
      <c r="Q6" s="33"/>
    </row>
    <row r="7" spans="1:17" ht="20.25" customHeight="1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0"/>
      <c r="N7" s="58"/>
      <c r="O7" s="81"/>
      <c r="P7" s="82"/>
      <c r="Q7" s="33"/>
    </row>
    <row r="8" spans="1:12" ht="15.75">
      <c r="A8" s="27">
        <v>1</v>
      </c>
      <c r="B8" s="27" t="s">
        <v>60</v>
      </c>
      <c r="C8" s="27" t="s">
        <v>69</v>
      </c>
      <c r="D8" s="83">
        <f>SUM(сходові!O6)</f>
        <v>0.08157880551161314</v>
      </c>
      <c r="E8" s="83">
        <f>SUM(прибудинкова!M6)</f>
        <v>0.15254088540183092</v>
      </c>
      <c r="F8" s="83">
        <f>'слюсарі х.в.'!P6+'слюсарі кан'!P6+'слюсарі ц.о.'!P6+'слюсарі г.в.'!P6</f>
        <v>0.1709184567095819</v>
      </c>
      <c r="G8" s="83">
        <f>'дератизація '!I6</f>
        <v>0.00045441190872588387</v>
      </c>
      <c r="H8" s="83">
        <f>SUM(димовенти!Q6)</f>
        <v>0.011484960951354983</v>
      </c>
      <c r="I8" s="83">
        <f>'під зими'!L6+покрівлі!N6</f>
        <v>0.06291838582235357</v>
      </c>
      <c r="J8" s="83">
        <f>електрики!P6</f>
        <v>0.024756406293415825</v>
      </c>
      <c r="K8" s="84">
        <f>SUM(D8,E8,F8,G8,H8,I8,J8)</f>
        <v>0.5046523125988761</v>
      </c>
      <c r="L8" s="84">
        <f>K8*1.03*1.2</f>
        <v>0.6237502583722109</v>
      </c>
    </row>
    <row r="12" ht="15.75">
      <c r="C12" s="22" t="s">
        <v>57</v>
      </c>
    </row>
    <row r="14" ht="15.75">
      <c r="C14" s="22" t="s">
        <v>81</v>
      </c>
    </row>
    <row r="16" ht="15.75">
      <c r="C16" s="22" t="s">
        <v>82</v>
      </c>
    </row>
    <row r="37" ht="19.5" customHeight="1"/>
  </sheetData>
  <sheetProtection/>
  <mergeCells count="3">
    <mergeCell ref="A3:L3"/>
    <mergeCell ref="A7:L7"/>
    <mergeCell ref="J2:K2"/>
  </mergeCells>
  <printOptions/>
  <pageMargins left="0.21" right="0" top="0.3937007874015748" bottom="0.15748031496062992" header="0.15748031496062992" footer="0.15748031496062992"/>
  <pageSetup horizontalDpi="600" verticalDpi="600" orientation="landscape" paperSize="9" scale="8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P16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1" max="1" width="5.7109375" style="22" customWidth="1"/>
    <col min="2" max="2" width="17.421875" style="22" customWidth="1"/>
    <col min="3" max="3" width="12.7109375" style="22" customWidth="1"/>
    <col min="4" max="4" width="9.140625" style="22" customWidth="1"/>
    <col min="5" max="5" width="9.28125" style="22" customWidth="1"/>
    <col min="6" max="6" width="9.8515625" style="22" customWidth="1"/>
    <col min="7" max="7" width="8.00390625" style="22" customWidth="1"/>
    <col min="8" max="8" width="8.140625" style="22" customWidth="1"/>
    <col min="9" max="9" width="9.7109375" style="22" customWidth="1"/>
    <col min="10" max="10" width="9.00390625" style="22" customWidth="1"/>
    <col min="11" max="11" width="8.7109375" style="22" customWidth="1"/>
    <col min="12" max="12" width="9.140625" style="22" customWidth="1"/>
    <col min="13" max="13" width="10.57421875" style="22" customWidth="1"/>
    <col min="14" max="14" width="9.7109375" style="22" customWidth="1"/>
    <col min="15" max="15" width="11.00390625" style="22" customWidth="1"/>
    <col min="16" max="16" width="12.57421875" style="22" customWidth="1"/>
    <col min="17" max="18" width="9.140625" style="22" customWidth="1"/>
    <col min="19" max="19" width="9.28125" style="22" bestFit="1" customWidth="1"/>
    <col min="20" max="16384" width="9.140625" style="22" customWidth="1"/>
  </cols>
  <sheetData>
    <row r="1" spans="1:16" ht="57" customHeight="1">
      <c r="A1" s="96" t="s">
        <v>78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2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6" ht="160.5" customHeight="1">
      <c r="A3" s="23" t="s">
        <v>50</v>
      </c>
      <c r="B3" s="23" t="s">
        <v>53</v>
      </c>
      <c r="C3" s="23" t="s">
        <v>52</v>
      </c>
      <c r="D3" s="23" t="s">
        <v>13</v>
      </c>
      <c r="E3" s="23" t="s">
        <v>2</v>
      </c>
      <c r="F3" s="23" t="s">
        <v>15</v>
      </c>
      <c r="G3" s="23" t="s">
        <v>37</v>
      </c>
      <c r="H3" s="23" t="s">
        <v>10</v>
      </c>
      <c r="I3" s="23" t="s">
        <v>3</v>
      </c>
      <c r="J3" s="23" t="s">
        <v>11</v>
      </c>
      <c r="K3" s="23" t="s">
        <v>49</v>
      </c>
      <c r="L3" s="23" t="s">
        <v>32</v>
      </c>
      <c r="M3" s="23" t="s">
        <v>25</v>
      </c>
      <c r="N3" s="23" t="s">
        <v>26</v>
      </c>
      <c r="O3" s="23" t="s">
        <v>27</v>
      </c>
      <c r="P3" s="23" t="s">
        <v>5</v>
      </c>
    </row>
    <row r="4" spans="1:16" ht="1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  <c r="K4" s="25">
        <v>11</v>
      </c>
      <c r="L4" s="25">
        <v>12</v>
      </c>
      <c r="M4" s="25">
        <v>13</v>
      </c>
      <c r="N4" s="25">
        <v>13</v>
      </c>
      <c r="O4" s="25">
        <v>15</v>
      </c>
      <c r="P4" s="25">
        <v>16</v>
      </c>
    </row>
    <row r="5" spans="1:16" ht="1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5">
      <c r="A6" s="27">
        <v>1</v>
      </c>
      <c r="B6" s="27" t="s">
        <v>69</v>
      </c>
      <c r="C6" s="27">
        <v>7147.7</v>
      </c>
      <c r="D6" s="27"/>
      <c r="E6" s="27"/>
      <c r="F6" s="27">
        <f>C6+D6+E6</f>
        <v>7147.7</v>
      </c>
      <c r="G6" s="56">
        <v>113</v>
      </c>
      <c r="H6" s="56"/>
      <c r="I6" s="56"/>
      <c r="J6" s="56">
        <f>G6+H6+I6</f>
        <v>113</v>
      </c>
      <c r="K6" s="62">
        <f>J6/440</f>
        <v>0.25681818181818183</v>
      </c>
      <c r="L6" s="29">
        <f>K6*628.69</f>
        <v>161.45902272727275</v>
      </c>
      <c r="M6" s="29">
        <f>L6*0.3677</f>
        <v>59.368482656818195</v>
      </c>
      <c r="N6" s="29">
        <f>L6*0.55</f>
        <v>88.80246250000002</v>
      </c>
      <c r="O6" s="29">
        <f>K6*161.2</f>
        <v>41.39909090909091</v>
      </c>
      <c r="P6" s="30">
        <f>(L6+M6+N6+O6)/F6</f>
        <v>0.04911077112822053</v>
      </c>
    </row>
    <row r="7" spans="1:16" ht="15.75">
      <c r="A7" s="33"/>
      <c r="B7" s="33"/>
      <c r="C7" s="33"/>
      <c r="D7" s="33"/>
      <c r="E7" s="33"/>
      <c r="F7" s="39"/>
      <c r="G7" s="54"/>
      <c r="H7" s="42"/>
      <c r="I7" s="42"/>
      <c r="J7" s="54"/>
      <c r="K7" s="40"/>
      <c r="L7" s="36"/>
      <c r="M7" s="36"/>
      <c r="N7" s="36"/>
      <c r="O7" s="36"/>
      <c r="P7" s="40"/>
    </row>
    <row r="8" spans="1:16" ht="15">
      <c r="A8" s="33"/>
      <c r="G8" s="31"/>
      <c r="H8" s="42"/>
      <c r="I8" s="42"/>
      <c r="J8" s="54"/>
      <c r="K8" s="40"/>
      <c r="L8" s="36"/>
      <c r="M8" s="36"/>
      <c r="N8" s="36"/>
      <c r="O8" s="36"/>
      <c r="P8" s="40"/>
    </row>
    <row r="10" spans="2:4" ht="15">
      <c r="B10" s="22" t="s">
        <v>57</v>
      </c>
      <c r="C10" s="32"/>
      <c r="D10" s="32"/>
    </row>
    <row r="11" spans="3:4" ht="15">
      <c r="C11" s="32"/>
      <c r="D11" s="32"/>
    </row>
    <row r="12" spans="2:4" ht="15">
      <c r="B12" s="22" t="s">
        <v>58</v>
      </c>
      <c r="C12" s="32"/>
      <c r="D12" s="32"/>
    </row>
    <row r="13" spans="3:4" ht="15">
      <c r="C13" s="32"/>
      <c r="D13" s="32"/>
    </row>
    <row r="14" spans="2:4" ht="15">
      <c r="B14" s="22" t="s">
        <v>66</v>
      </c>
      <c r="C14" s="32"/>
      <c r="D14" s="32"/>
    </row>
    <row r="15" spans="3:4" ht="15">
      <c r="C15" s="32"/>
      <c r="D15" s="32"/>
    </row>
    <row r="16" spans="2:4" ht="15">
      <c r="B16" s="22" t="s">
        <v>59</v>
      </c>
      <c r="C16" s="32"/>
      <c r="D16" s="32"/>
    </row>
  </sheetData>
  <sheetProtection/>
  <mergeCells count="2">
    <mergeCell ref="A1:P1"/>
    <mergeCell ref="A5:P5"/>
  </mergeCells>
  <printOptions/>
  <pageMargins left="0.3937007874015748" right="0.14" top="0.2362204724409449" bottom="0.2362204724409449" header="0.1968503937007874" footer="0.196850393700787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P16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1" max="1" width="5.7109375" style="22" customWidth="1"/>
    <col min="2" max="2" width="17.28125" style="22" customWidth="1"/>
    <col min="3" max="3" width="10.00390625" style="22" customWidth="1"/>
    <col min="4" max="5" width="9.57421875" style="22" customWidth="1"/>
    <col min="6" max="6" width="9.7109375" style="22" customWidth="1"/>
    <col min="7" max="7" width="8.57421875" style="22" customWidth="1"/>
    <col min="8" max="9" width="10.140625" style="22" customWidth="1"/>
    <col min="10" max="10" width="10.421875" style="22" customWidth="1"/>
    <col min="11" max="11" width="10.28125" style="60" customWidth="1"/>
    <col min="12" max="12" width="9.421875" style="22" customWidth="1"/>
    <col min="13" max="13" width="11.57421875" style="60" customWidth="1"/>
    <col min="14" max="14" width="9.57421875" style="22" customWidth="1"/>
    <col min="15" max="15" width="11.140625" style="60" customWidth="1"/>
    <col min="16" max="16" width="10.140625" style="60" customWidth="1"/>
    <col min="17" max="18" width="9.140625" style="60" customWidth="1"/>
    <col min="19" max="19" width="9.28125" style="60" bestFit="1" customWidth="1"/>
    <col min="20" max="16384" width="9.140625" style="60" customWidth="1"/>
  </cols>
  <sheetData>
    <row r="1" spans="1:16" ht="57" customHeight="1">
      <c r="A1" s="96" t="s">
        <v>79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3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63"/>
      <c r="L2" s="33"/>
      <c r="M2" s="63"/>
    </row>
    <row r="3" spans="1:16" s="22" customFormat="1" ht="231" customHeight="1">
      <c r="A3" s="23" t="s">
        <v>50</v>
      </c>
      <c r="B3" s="23" t="s">
        <v>53</v>
      </c>
      <c r="C3" s="23" t="s">
        <v>52</v>
      </c>
      <c r="D3" s="23" t="s">
        <v>13</v>
      </c>
      <c r="E3" s="23" t="s">
        <v>2</v>
      </c>
      <c r="F3" s="23" t="s">
        <v>15</v>
      </c>
      <c r="G3" s="23" t="s">
        <v>37</v>
      </c>
      <c r="H3" s="23" t="s">
        <v>10</v>
      </c>
      <c r="I3" s="23" t="s">
        <v>3</v>
      </c>
      <c r="J3" s="23" t="s">
        <v>64</v>
      </c>
      <c r="K3" s="23" t="s">
        <v>49</v>
      </c>
      <c r="L3" s="23" t="s">
        <v>32</v>
      </c>
      <c r="M3" s="23" t="s">
        <v>25</v>
      </c>
      <c r="N3" s="23" t="s">
        <v>26</v>
      </c>
      <c r="O3" s="23" t="s">
        <v>27</v>
      </c>
      <c r="P3" s="23" t="s">
        <v>6</v>
      </c>
    </row>
    <row r="4" spans="1:16" s="22" customFormat="1" ht="1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  <c r="K4" s="25">
        <v>11</v>
      </c>
      <c r="L4" s="25">
        <v>12</v>
      </c>
      <c r="M4" s="25">
        <v>13</v>
      </c>
      <c r="N4" s="25">
        <v>14</v>
      </c>
      <c r="O4" s="25">
        <v>15</v>
      </c>
      <c r="P4" s="25">
        <v>16</v>
      </c>
    </row>
    <row r="5" spans="1:16" s="22" customFormat="1" ht="1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s="22" customFormat="1" ht="15">
      <c r="A6" s="27">
        <v>1</v>
      </c>
      <c r="B6" s="27" t="s">
        <v>69</v>
      </c>
      <c r="C6" s="27">
        <v>7147.7</v>
      </c>
      <c r="D6" s="27"/>
      <c r="E6" s="27"/>
      <c r="F6" s="27">
        <f>C6+D6+E6</f>
        <v>7147.7</v>
      </c>
      <c r="G6" s="56">
        <v>113</v>
      </c>
      <c r="H6" s="56"/>
      <c r="I6" s="56"/>
      <c r="J6" s="56">
        <f>G6+H6+I6</f>
        <v>113</v>
      </c>
      <c r="K6" s="62">
        <f>F6/35600</f>
        <v>0.20077808988764045</v>
      </c>
      <c r="L6" s="29">
        <f>K6*838.25</f>
        <v>168.30223384831461</v>
      </c>
      <c r="M6" s="29">
        <f>L6*0.3677</f>
        <v>61.88473138602529</v>
      </c>
      <c r="N6" s="64">
        <f>L6*0.55</f>
        <v>92.56622861657304</v>
      </c>
      <c r="O6" s="29">
        <f>K6*801.55</f>
        <v>160.9336779494382</v>
      </c>
      <c r="P6" s="30">
        <f>(L6+M6+N6+O6)/F6</f>
        <v>0.0676702816011236</v>
      </c>
    </row>
    <row r="7" spans="1:16" s="22" customFormat="1" ht="15.75">
      <c r="A7" s="33"/>
      <c r="B7" s="33"/>
      <c r="C7" s="33"/>
      <c r="D7" s="33"/>
      <c r="E7" s="33"/>
      <c r="F7" s="39"/>
      <c r="G7" s="54"/>
      <c r="H7" s="42"/>
      <c r="I7" s="42"/>
      <c r="J7" s="54"/>
      <c r="K7" s="40"/>
      <c r="L7" s="36"/>
      <c r="M7" s="36"/>
      <c r="N7" s="36"/>
      <c r="O7" s="36"/>
      <c r="P7" s="40"/>
    </row>
    <row r="8" spans="1:16" s="22" customFormat="1" ht="15">
      <c r="A8" s="33"/>
      <c r="G8" s="31"/>
      <c r="H8" s="42"/>
      <c r="I8" s="42"/>
      <c r="J8" s="54"/>
      <c r="K8" s="40"/>
      <c r="L8" s="36"/>
      <c r="M8" s="36"/>
      <c r="N8" s="36"/>
      <c r="O8" s="36"/>
      <c r="P8" s="40"/>
    </row>
    <row r="9" spans="1:16" s="22" customFormat="1" ht="15.75">
      <c r="A9" s="33"/>
      <c r="B9" s="33"/>
      <c r="C9" s="33"/>
      <c r="D9" s="33"/>
      <c r="E9" s="33"/>
      <c r="F9" s="39"/>
      <c r="G9" s="54"/>
      <c r="H9" s="42"/>
      <c r="I9" s="42"/>
      <c r="J9" s="54"/>
      <c r="K9" s="40"/>
      <c r="L9" s="36"/>
      <c r="M9" s="36"/>
      <c r="N9" s="36"/>
      <c r="O9" s="36"/>
      <c r="P9" s="40"/>
    </row>
    <row r="10" spans="2:16" s="22" customFormat="1" ht="15">
      <c r="B10" s="22" t="s">
        <v>57</v>
      </c>
      <c r="C10" s="32"/>
      <c r="D10" s="32"/>
      <c r="K10" s="60"/>
      <c r="M10" s="60"/>
      <c r="O10" s="60"/>
      <c r="P10" s="60"/>
    </row>
    <row r="11" spans="3:16" s="22" customFormat="1" ht="15">
      <c r="C11" s="32"/>
      <c r="D11" s="32"/>
      <c r="K11" s="60"/>
      <c r="M11" s="60"/>
      <c r="O11" s="60"/>
      <c r="P11" s="60"/>
    </row>
    <row r="12" spans="2:16" s="22" customFormat="1" ht="15">
      <c r="B12" s="22" t="s">
        <v>58</v>
      </c>
      <c r="C12" s="32"/>
      <c r="D12" s="32"/>
      <c r="K12" s="60"/>
      <c r="M12" s="60"/>
      <c r="O12" s="60"/>
      <c r="P12" s="60"/>
    </row>
    <row r="13" spans="3:4" ht="15">
      <c r="C13" s="32"/>
      <c r="D13" s="32"/>
    </row>
    <row r="14" spans="2:4" ht="15">
      <c r="B14" s="22" t="s">
        <v>66</v>
      </c>
      <c r="C14" s="32"/>
      <c r="D14" s="32"/>
    </row>
    <row r="15" spans="3:4" ht="15">
      <c r="C15" s="32"/>
      <c r="D15" s="32"/>
    </row>
    <row r="16" spans="2:4" ht="15">
      <c r="B16" s="22" t="s">
        <v>59</v>
      </c>
      <c r="C16" s="32"/>
      <c r="D16" s="32"/>
    </row>
  </sheetData>
  <sheetProtection/>
  <mergeCells count="2">
    <mergeCell ref="A1:P1"/>
    <mergeCell ref="A5:P5"/>
  </mergeCells>
  <printOptions/>
  <pageMargins left="0.1968503937007874" right="0.1968503937007874" top="0.15748031496062992" bottom="0.1968503937007874" header="0.2362204724409449" footer="0.275590551181102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P16"/>
  <sheetViews>
    <sheetView zoomScale="75" zoomScaleNormal="75" zoomScalePageLayoutView="0" workbookViewId="0" topLeftCell="A1">
      <selection activeCell="P36" sqref="P36"/>
    </sheetView>
  </sheetViews>
  <sheetFormatPr defaultColWidth="9.140625" defaultRowHeight="12.75"/>
  <cols>
    <col min="1" max="1" width="5.7109375" style="12" customWidth="1"/>
    <col min="2" max="2" width="19.28125" style="2" customWidth="1"/>
    <col min="3" max="3" width="10.28125" style="2" customWidth="1"/>
    <col min="4" max="4" width="8.7109375" style="2" customWidth="1"/>
    <col min="5" max="5" width="8.28125" style="2" customWidth="1"/>
    <col min="6" max="6" width="8.57421875" style="2" customWidth="1"/>
    <col min="7" max="7" width="10.28125" style="2" customWidth="1"/>
    <col min="8" max="8" width="8.57421875" style="2" customWidth="1"/>
    <col min="9" max="9" width="10.140625" style="2" customWidth="1"/>
    <col min="10" max="10" width="8.421875" style="2" customWidth="1"/>
    <col min="11" max="11" width="10.57421875" style="2" customWidth="1"/>
    <col min="12" max="12" width="9.57421875" style="2" customWidth="1"/>
    <col min="13" max="13" width="11.8515625" style="12" customWidth="1"/>
    <col min="14" max="14" width="11.7109375" style="2" customWidth="1"/>
    <col min="15" max="15" width="9.421875" style="12" customWidth="1"/>
    <col min="16" max="16" width="12.8515625" style="12" customWidth="1"/>
    <col min="17" max="18" width="9.140625" style="12" customWidth="1"/>
    <col min="19" max="19" width="9.28125" style="12" bestFit="1" customWidth="1"/>
    <col min="20" max="16384" width="9.140625" style="12" customWidth="1"/>
  </cols>
  <sheetData>
    <row r="1" spans="1:16" ht="57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3" ht="12.75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"/>
    </row>
    <row r="3" spans="1:16" s="2" customFormat="1" ht="90.75" customHeight="1">
      <c r="A3" s="3" t="s">
        <v>50</v>
      </c>
      <c r="B3" s="3" t="s">
        <v>53</v>
      </c>
      <c r="C3" s="3" t="s">
        <v>52</v>
      </c>
      <c r="D3" s="3" t="s">
        <v>13</v>
      </c>
      <c r="E3" s="15" t="s">
        <v>2</v>
      </c>
      <c r="F3" s="3" t="s">
        <v>15</v>
      </c>
      <c r="G3" s="3" t="s">
        <v>37</v>
      </c>
      <c r="H3" s="3" t="s">
        <v>10</v>
      </c>
      <c r="I3" s="3" t="s">
        <v>3</v>
      </c>
      <c r="J3" s="3" t="s">
        <v>65</v>
      </c>
      <c r="K3" s="3" t="s">
        <v>49</v>
      </c>
      <c r="L3" s="3" t="s">
        <v>32</v>
      </c>
      <c r="M3" s="3" t="s">
        <v>25</v>
      </c>
      <c r="N3" s="3" t="s">
        <v>26</v>
      </c>
      <c r="O3" s="3" t="s">
        <v>27</v>
      </c>
      <c r="P3" s="3" t="s">
        <v>7</v>
      </c>
    </row>
    <row r="4" spans="1:16" s="2" customFormat="1" ht="13.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</row>
    <row r="5" spans="1:16" s="2" customFormat="1" ht="12.7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s="2" customFormat="1" ht="12.75">
      <c r="A6" s="6">
        <v>1</v>
      </c>
      <c r="B6" s="6" t="s">
        <v>60</v>
      </c>
      <c r="C6" s="6">
        <v>0</v>
      </c>
      <c r="D6" s="6"/>
      <c r="E6" s="6"/>
      <c r="F6" s="6">
        <v>0</v>
      </c>
      <c r="G6" s="11"/>
      <c r="H6" s="9"/>
      <c r="I6" s="9"/>
      <c r="J6" s="9"/>
      <c r="K6" s="21">
        <f>F6/65100</f>
        <v>0</v>
      </c>
      <c r="L6" s="7">
        <f>K6*1083.5</f>
        <v>0</v>
      </c>
      <c r="M6" s="7">
        <f>L6*0.3677</f>
        <v>0</v>
      </c>
      <c r="N6" s="5">
        <f>L6*0.55</f>
        <v>0</v>
      </c>
      <c r="O6" s="7">
        <f>K6*560.71</f>
        <v>0</v>
      </c>
      <c r="P6" s="8">
        <v>0</v>
      </c>
    </row>
    <row r="7" spans="1:16" ht="12.75">
      <c r="A7" s="1"/>
      <c r="B7" s="1"/>
      <c r="C7" s="1"/>
      <c r="D7" s="1"/>
      <c r="E7" s="1"/>
      <c r="F7" s="16"/>
      <c r="G7" s="17"/>
      <c r="H7" s="18"/>
      <c r="I7" s="18"/>
      <c r="J7" s="1"/>
      <c r="K7" s="19"/>
      <c r="L7" s="20"/>
      <c r="M7" s="20"/>
      <c r="N7" s="20"/>
      <c r="O7" s="20"/>
      <c r="P7" s="19"/>
    </row>
    <row r="8" spans="1:16" ht="12.75">
      <c r="A8" s="1"/>
      <c r="G8" s="14"/>
      <c r="H8" s="18"/>
      <c r="I8" s="18"/>
      <c r="J8" s="1"/>
      <c r="K8" s="19"/>
      <c r="L8" s="20"/>
      <c r="M8" s="20"/>
      <c r="N8" s="20"/>
      <c r="O8" s="20"/>
      <c r="P8" s="19"/>
    </row>
    <row r="9" spans="1:16" ht="12.75">
      <c r="A9" s="1"/>
      <c r="B9" s="1"/>
      <c r="C9" s="1"/>
      <c r="D9" s="1"/>
      <c r="E9" s="1"/>
      <c r="F9" s="16"/>
      <c r="G9" s="17"/>
      <c r="H9" s="18"/>
      <c r="I9" s="18"/>
      <c r="J9" s="1"/>
      <c r="K9" s="19"/>
      <c r="L9" s="20"/>
      <c r="M9" s="20"/>
      <c r="N9" s="20"/>
      <c r="O9" s="20"/>
      <c r="P9" s="19"/>
    </row>
    <row r="10" spans="2:4" ht="12.75">
      <c r="B10" s="2" t="s">
        <v>57</v>
      </c>
      <c r="C10" s="13"/>
      <c r="D10" s="13"/>
    </row>
    <row r="11" spans="3:4" ht="12.75">
      <c r="C11" s="13"/>
      <c r="D11" s="13"/>
    </row>
    <row r="12" spans="2:4" ht="12.75">
      <c r="B12" s="2" t="s">
        <v>58</v>
      </c>
      <c r="C12" s="13"/>
      <c r="D12" s="13"/>
    </row>
    <row r="13" spans="3:4" ht="12.75">
      <c r="C13" s="13"/>
      <c r="D13" s="13"/>
    </row>
    <row r="14" spans="2:4" ht="12.75">
      <c r="B14" s="2" t="s">
        <v>66</v>
      </c>
      <c r="C14" s="13"/>
      <c r="D14" s="13"/>
    </row>
    <row r="15" spans="3:4" ht="12.75">
      <c r="C15" s="13"/>
      <c r="D15" s="13"/>
    </row>
    <row r="16" spans="2:4" ht="12.75">
      <c r="B16" s="2" t="s">
        <v>59</v>
      </c>
      <c r="C16" s="13"/>
      <c r="D16" s="13"/>
    </row>
  </sheetData>
  <sheetProtection/>
  <mergeCells count="2">
    <mergeCell ref="A1:P1"/>
    <mergeCell ref="A5:P5"/>
  </mergeCells>
  <printOptions/>
  <pageMargins left="0.1968503937007874" right="0.1968503937007874" top="0.17" bottom="0.2" header="0.2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20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N6" sqref="N6"/>
    </sheetView>
  </sheetViews>
  <sheetFormatPr defaultColWidth="9.140625" defaultRowHeight="12.75"/>
  <cols>
    <col min="1" max="1" width="6.7109375" style="22" customWidth="1"/>
    <col min="2" max="2" width="8.00390625" style="22" customWidth="1"/>
    <col min="3" max="3" width="19.7109375" style="22" customWidth="1"/>
    <col min="4" max="4" width="11.7109375" style="22" customWidth="1"/>
    <col min="5" max="6" width="9.8515625" style="22" customWidth="1"/>
    <col min="7" max="7" width="11.7109375" style="22" customWidth="1"/>
    <col min="8" max="8" width="11.28125" style="31" hidden="1" customWidth="1"/>
    <col min="9" max="9" width="11.28125" style="22" customWidth="1"/>
    <col min="10" max="10" width="11.00390625" style="22" customWidth="1"/>
    <col min="11" max="11" width="12.140625" style="22" customWidth="1"/>
    <col min="12" max="12" width="10.421875" style="22" customWidth="1"/>
    <col min="13" max="13" width="12.00390625" style="22" customWidth="1"/>
    <col min="14" max="14" width="9.421875" style="22" customWidth="1"/>
    <col min="15" max="15" width="13.421875" style="22" customWidth="1"/>
    <col min="16" max="16384" width="9.140625" style="22" customWidth="1"/>
  </cols>
  <sheetData>
    <row r="1" spans="1:15" ht="15">
      <c r="A1" s="90" t="s">
        <v>70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3" spans="1:15" ht="105">
      <c r="A3" s="23" t="s">
        <v>50</v>
      </c>
      <c r="B3" s="23" t="s">
        <v>51</v>
      </c>
      <c r="C3" s="23" t="s">
        <v>53</v>
      </c>
      <c r="D3" s="23" t="s">
        <v>14</v>
      </c>
      <c r="E3" s="23" t="s">
        <v>13</v>
      </c>
      <c r="F3" s="23" t="s">
        <v>2</v>
      </c>
      <c r="G3" s="23" t="s">
        <v>15</v>
      </c>
      <c r="H3" s="24" t="s">
        <v>16</v>
      </c>
      <c r="I3" s="23" t="s">
        <v>8</v>
      </c>
      <c r="J3" s="23" t="s">
        <v>23</v>
      </c>
      <c r="K3" s="23" t="s">
        <v>24</v>
      </c>
      <c r="L3" s="23" t="s">
        <v>25</v>
      </c>
      <c r="M3" s="23" t="s">
        <v>26</v>
      </c>
      <c r="N3" s="23" t="s">
        <v>27</v>
      </c>
      <c r="O3" s="23" t="s">
        <v>28</v>
      </c>
    </row>
    <row r="4" spans="1:15" ht="1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6">
        <v>8</v>
      </c>
      <c r="I4" s="25">
        <v>9</v>
      </c>
      <c r="J4" s="25">
        <v>10</v>
      </c>
      <c r="K4" s="25">
        <v>11</v>
      </c>
      <c r="L4" s="25">
        <v>12</v>
      </c>
      <c r="M4" s="25">
        <v>13</v>
      </c>
      <c r="N4" s="25">
        <v>14</v>
      </c>
      <c r="O4" s="25">
        <v>15</v>
      </c>
    </row>
    <row r="5" spans="1:15" ht="15.75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91"/>
    </row>
    <row r="6" spans="1:15" ht="21.75" customHeight="1">
      <c r="A6" s="27">
        <v>1</v>
      </c>
      <c r="B6" s="35">
        <v>9</v>
      </c>
      <c r="C6" s="27" t="s">
        <v>69</v>
      </c>
      <c r="D6" s="27">
        <v>7147.7</v>
      </c>
      <c r="E6" s="27"/>
      <c r="F6" s="27"/>
      <c r="G6" s="27">
        <f>D6+E6+F6</f>
        <v>7147.7</v>
      </c>
      <c r="H6" s="28"/>
      <c r="I6" s="27">
        <v>264.7</v>
      </c>
      <c r="J6" s="29">
        <f>I6/840</f>
        <v>0.31511904761904763</v>
      </c>
      <c r="K6" s="29">
        <f>J6*938.95</f>
        <v>295.8810297619048</v>
      </c>
      <c r="L6" s="29">
        <f>K6*0.3677</f>
        <v>108.7954546434524</v>
      </c>
      <c r="M6" s="29">
        <f>K6*0.55</f>
        <v>162.73456636904766</v>
      </c>
      <c r="N6" s="29">
        <f>49.79*J6</f>
        <v>15.689777380952382</v>
      </c>
      <c r="O6" s="30">
        <f>(K6+L6+M6+N6)/G6</f>
        <v>0.08157880551161314</v>
      </c>
    </row>
    <row r="11" spans="3:5" ht="15">
      <c r="C11" s="22" t="s">
        <v>57</v>
      </c>
      <c r="E11" s="32"/>
    </row>
    <row r="12" ht="15">
      <c r="E12" s="32"/>
    </row>
    <row r="13" spans="3:5" ht="15">
      <c r="C13" s="22" t="s">
        <v>58</v>
      </c>
      <c r="E13" s="32"/>
    </row>
    <row r="14" ht="15">
      <c r="E14" s="32"/>
    </row>
    <row r="15" spans="3:5" ht="15">
      <c r="C15" s="22" t="s">
        <v>67</v>
      </c>
      <c r="E15" s="32"/>
    </row>
    <row r="17" ht="15">
      <c r="C17" s="22" t="s">
        <v>59</v>
      </c>
    </row>
    <row r="19" spans="1:15" ht="1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spans="1:15" ht="15">
      <c r="A20" s="33"/>
      <c r="B20" s="33"/>
      <c r="C20" s="33"/>
      <c r="D20" s="33"/>
      <c r="E20" s="33"/>
      <c r="F20" s="33"/>
      <c r="G20" s="33"/>
      <c r="H20" s="34"/>
      <c r="I20" s="33"/>
      <c r="J20" s="33"/>
      <c r="K20" s="33"/>
      <c r="L20" s="33"/>
      <c r="M20" s="33"/>
      <c r="N20" s="33"/>
      <c r="O20" s="33"/>
    </row>
  </sheetData>
  <sheetProtection/>
  <mergeCells count="3">
    <mergeCell ref="A1:O1"/>
    <mergeCell ref="A5:O5"/>
    <mergeCell ref="A19:O19"/>
  </mergeCells>
  <printOptions/>
  <pageMargins left="0" right="0" top="0.2362204724409449" bottom="0.4724409448818898" header="0.2755905511811024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17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5.28125" style="22" customWidth="1"/>
    <col min="2" max="2" width="19.7109375" style="22" customWidth="1"/>
    <col min="3" max="3" width="11.7109375" style="22" customWidth="1"/>
    <col min="4" max="4" width="9.8515625" style="22" customWidth="1"/>
    <col min="5" max="5" width="9.7109375" style="22" customWidth="1"/>
    <col min="6" max="6" width="11.7109375" style="22" customWidth="1"/>
    <col min="7" max="7" width="11.28125" style="22" customWidth="1"/>
    <col min="8" max="8" width="11.00390625" style="22" customWidth="1"/>
    <col min="9" max="10" width="10.57421875" style="22" customWidth="1"/>
    <col min="11" max="11" width="12.00390625" style="22" customWidth="1"/>
    <col min="12" max="12" width="9.28125" style="22" customWidth="1"/>
    <col min="13" max="13" width="11.57421875" style="22" customWidth="1"/>
    <col min="14" max="16384" width="9.140625" style="22" customWidth="1"/>
  </cols>
  <sheetData>
    <row r="1" spans="1:13" ht="15">
      <c r="A1" s="90" t="s">
        <v>71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3" spans="1:13" ht="135">
      <c r="A3" s="23" t="s">
        <v>50</v>
      </c>
      <c r="B3" s="23" t="s">
        <v>53</v>
      </c>
      <c r="C3" s="23" t="s">
        <v>14</v>
      </c>
      <c r="D3" s="23" t="s">
        <v>13</v>
      </c>
      <c r="E3" s="23" t="s">
        <v>2</v>
      </c>
      <c r="F3" s="23" t="s">
        <v>15</v>
      </c>
      <c r="G3" s="23" t="s">
        <v>9</v>
      </c>
      <c r="H3" s="23" t="s">
        <v>23</v>
      </c>
      <c r="I3" s="23" t="s">
        <v>24</v>
      </c>
      <c r="J3" s="23" t="s">
        <v>25</v>
      </c>
      <c r="K3" s="23" t="s">
        <v>26</v>
      </c>
      <c r="L3" s="23" t="s">
        <v>27</v>
      </c>
      <c r="M3" s="23" t="s">
        <v>35</v>
      </c>
    </row>
    <row r="4" spans="1:13" ht="1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8</v>
      </c>
      <c r="H4" s="25">
        <v>9</v>
      </c>
      <c r="I4" s="25">
        <v>10</v>
      </c>
      <c r="J4" s="25">
        <v>11</v>
      </c>
      <c r="K4" s="25">
        <v>13</v>
      </c>
      <c r="L4" s="25">
        <v>13</v>
      </c>
      <c r="M4" s="25">
        <v>14</v>
      </c>
    </row>
    <row r="5" spans="1:13" ht="1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</row>
    <row r="6" spans="1:13" ht="21.75" customHeight="1">
      <c r="A6" s="27">
        <v>1</v>
      </c>
      <c r="B6" s="27" t="s">
        <v>69</v>
      </c>
      <c r="C6" s="27">
        <v>7147.7</v>
      </c>
      <c r="D6" s="27"/>
      <c r="E6" s="27"/>
      <c r="F6" s="27">
        <f>C6+D6+E6</f>
        <v>7147.7</v>
      </c>
      <c r="G6" s="27">
        <v>1744</v>
      </c>
      <c r="H6" s="29">
        <f>G6/3000</f>
        <v>0.5813333333333334</v>
      </c>
      <c r="I6" s="29">
        <f>H6*938.95</f>
        <v>545.8429333333333</v>
      </c>
      <c r="J6" s="29">
        <f>I6*0.3677</f>
        <v>200.7064465866667</v>
      </c>
      <c r="K6" s="29">
        <f>I6*0.55</f>
        <v>300.21361333333334</v>
      </c>
      <c r="L6" s="29">
        <f>74.92*H6</f>
        <v>43.553493333333336</v>
      </c>
      <c r="M6" s="30">
        <f>(I6+J6+K6+L6)/F6</f>
        <v>0.15254088540183092</v>
      </c>
    </row>
    <row r="7" spans="9:11" ht="15">
      <c r="I7" s="33"/>
      <c r="J7" s="36"/>
      <c r="K7" s="33"/>
    </row>
    <row r="8" ht="15">
      <c r="G8" s="33"/>
    </row>
    <row r="9" ht="15">
      <c r="G9" s="33"/>
    </row>
    <row r="10" ht="15">
      <c r="G10" s="33"/>
    </row>
    <row r="11" spans="2:7" ht="15">
      <c r="B11" s="22" t="s">
        <v>57</v>
      </c>
      <c r="C11" s="32"/>
      <c r="D11" s="32"/>
      <c r="G11" s="33"/>
    </row>
    <row r="12" spans="3:4" ht="15">
      <c r="C12" s="32"/>
      <c r="D12" s="32"/>
    </row>
    <row r="13" spans="2:4" ht="15">
      <c r="B13" s="22" t="s">
        <v>58</v>
      </c>
      <c r="C13" s="32"/>
      <c r="D13" s="32"/>
    </row>
    <row r="14" spans="3:4" ht="15">
      <c r="C14" s="32"/>
      <c r="D14" s="32"/>
    </row>
    <row r="15" spans="2:4" ht="15">
      <c r="B15" s="22" t="s">
        <v>66</v>
      </c>
      <c r="C15" s="32"/>
      <c r="D15" s="32"/>
    </row>
    <row r="16" spans="3:4" ht="15">
      <c r="C16" s="32"/>
      <c r="D16" s="32"/>
    </row>
    <row r="17" spans="2:4" ht="15">
      <c r="B17" s="22" t="s">
        <v>59</v>
      </c>
      <c r="C17" s="32"/>
      <c r="D17" s="32"/>
    </row>
  </sheetData>
  <sheetProtection/>
  <mergeCells count="2">
    <mergeCell ref="A1:M1"/>
    <mergeCell ref="A5:M5"/>
  </mergeCells>
  <printOptions/>
  <pageMargins left="0" right="0" top="0.24" bottom="0.16" header="0.29" footer="0.2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Q17"/>
  <sheetViews>
    <sheetView zoomScale="75" zoomScaleNormal="75" zoomScalePageLayoutView="0" workbookViewId="0" topLeftCell="A1">
      <selection activeCell="M6" sqref="M6"/>
    </sheetView>
  </sheetViews>
  <sheetFormatPr defaultColWidth="9.140625" defaultRowHeight="12.75"/>
  <cols>
    <col min="1" max="1" width="5.00390625" style="22" customWidth="1"/>
    <col min="2" max="2" width="18.421875" style="22" customWidth="1"/>
    <col min="3" max="3" width="11.00390625" style="22" customWidth="1"/>
    <col min="4" max="4" width="9.00390625" style="22" customWidth="1"/>
    <col min="5" max="5" width="9.7109375" style="22" customWidth="1"/>
    <col min="6" max="7" width="11.7109375" style="22" customWidth="1"/>
    <col min="8" max="8" width="10.57421875" style="22" customWidth="1"/>
    <col min="9" max="9" width="10.8515625" style="22" customWidth="1"/>
    <col min="10" max="10" width="11.421875" style="22" customWidth="1"/>
    <col min="11" max="11" width="13.8515625" style="22" customWidth="1"/>
    <col min="12" max="12" width="12.00390625" style="22" customWidth="1"/>
    <col min="13" max="13" width="11.421875" style="22" customWidth="1"/>
    <col min="14" max="14" width="11.8515625" style="22" customWidth="1"/>
    <col min="15" max="16384" width="9.140625" style="22" customWidth="1"/>
  </cols>
  <sheetData>
    <row r="1" spans="1:14" ht="19.5" customHeight="1">
      <c r="A1" s="96" t="s">
        <v>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0" ht="15">
      <c r="A2" s="33"/>
      <c r="B2" s="33"/>
      <c r="C2" s="33"/>
      <c r="E2" s="33"/>
      <c r="G2" s="33"/>
      <c r="H2" s="33"/>
      <c r="I2" s="33"/>
      <c r="J2" s="33"/>
    </row>
    <row r="3" spans="1:14" ht="81" customHeight="1">
      <c r="A3" s="23" t="s">
        <v>50</v>
      </c>
      <c r="B3" s="23" t="s">
        <v>53</v>
      </c>
      <c r="C3" s="23" t="s">
        <v>14</v>
      </c>
      <c r="D3" s="23" t="s">
        <v>13</v>
      </c>
      <c r="E3" s="23" t="s">
        <v>2</v>
      </c>
      <c r="F3" s="23" t="s">
        <v>15</v>
      </c>
      <c r="G3" s="23" t="s">
        <v>29</v>
      </c>
      <c r="H3" s="23" t="s">
        <v>30</v>
      </c>
      <c r="I3" s="23" t="s">
        <v>31</v>
      </c>
      <c r="J3" s="23" t="s">
        <v>32</v>
      </c>
      <c r="K3" s="23" t="s">
        <v>25</v>
      </c>
      <c r="L3" s="23" t="s">
        <v>26</v>
      </c>
      <c r="M3" s="23" t="s">
        <v>27</v>
      </c>
      <c r="N3" s="23" t="s">
        <v>33</v>
      </c>
    </row>
    <row r="4" spans="1:14" ht="18" customHeight="1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  <c r="K4" s="25">
        <v>11</v>
      </c>
      <c r="L4" s="25">
        <v>13</v>
      </c>
      <c r="M4" s="25">
        <v>13</v>
      </c>
      <c r="N4" s="25">
        <v>14</v>
      </c>
    </row>
    <row r="5" spans="1:14" ht="15.75">
      <c r="A5" s="8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1:14" ht="21.75" customHeight="1">
      <c r="A6" s="27">
        <v>1</v>
      </c>
      <c r="B6" s="27" t="s">
        <v>69</v>
      </c>
      <c r="C6" s="27">
        <v>7147.7</v>
      </c>
      <c r="D6" s="27"/>
      <c r="E6" s="27"/>
      <c r="F6" s="27">
        <f>C6+D6+E6</f>
        <v>7147.7</v>
      </c>
      <c r="G6" s="27" t="s">
        <v>34</v>
      </c>
      <c r="H6" s="27">
        <v>750</v>
      </c>
      <c r="I6" s="30">
        <f>H6/8500</f>
        <v>0.08823529411764706</v>
      </c>
      <c r="J6" s="29">
        <f>I6*1056.32</f>
        <v>93.20470588235294</v>
      </c>
      <c r="K6" s="29">
        <f>J6*0.3677</f>
        <v>34.271370352941176</v>
      </c>
      <c r="L6" s="29">
        <f>J6*0.55</f>
        <v>51.26258823529412</v>
      </c>
      <c r="M6" s="37">
        <f>I6*500.8</f>
        <v>44.18823529411765</v>
      </c>
      <c r="N6" s="30">
        <f>(J6+K6+L6+M6)/F6</f>
        <v>0.03118862008264279</v>
      </c>
    </row>
    <row r="7" ht="15">
      <c r="N7" s="38"/>
    </row>
    <row r="8" spans="3:17" ht="15.75">
      <c r="C8" s="33"/>
      <c r="D8" s="33"/>
      <c r="E8" s="33"/>
      <c r="F8" s="39"/>
      <c r="G8" s="40"/>
      <c r="H8" s="41"/>
      <c r="I8" s="42"/>
      <c r="J8" s="42"/>
      <c r="K8" s="40"/>
      <c r="L8" s="40"/>
      <c r="M8" s="36"/>
      <c r="N8" s="36"/>
      <c r="O8" s="36"/>
      <c r="P8" s="36"/>
      <c r="Q8" s="43"/>
    </row>
    <row r="11" spans="2:4" ht="15">
      <c r="B11" s="22" t="s">
        <v>57</v>
      </c>
      <c r="C11" s="32"/>
      <c r="D11" s="32"/>
    </row>
    <row r="12" spans="3:4" ht="15">
      <c r="C12" s="32"/>
      <c r="D12" s="32"/>
    </row>
    <row r="13" spans="2:4" ht="15">
      <c r="B13" s="22" t="s">
        <v>58</v>
      </c>
      <c r="C13" s="32"/>
      <c r="D13" s="32"/>
    </row>
    <row r="14" spans="3:4" ht="15">
      <c r="C14" s="32"/>
      <c r="D14" s="32"/>
    </row>
    <row r="15" spans="2:4" ht="15">
      <c r="B15" s="22" t="s">
        <v>66</v>
      </c>
      <c r="C15" s="32"/>
      <c r="D15" s="32"/>
    </row>
    <row r="16" spans="3:4" ht="15">
      <c r="C16" s="32"/>
      <c r="D16" s="32"/>
    </row>
    <row r="17" spans="2:4" ht="15">
      <c r="B17" s="22" t="s">
        <v>59</v>
      </c>
      <c r="C17" s="32"/>
      <c r="D17" s="32"/>
    </row>
    <row r="21" ht="1.5" customHeight="1"/>
  </sheetData>
  <sheetProtection/>
  <mergeCells count="2">
    <mergeCell ref="A1:N1"/>
    <mergeCell ref="A5:N5"/>
  </mergeCells>
  <printOptions/>
  <pageMargins left="0.4" right="0.18" top="0.31496062992125984" bottom="0.3937007874015748" header="0.31496062992125984" footer="0.3937007874015748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168"/>
  <sheetViews>
    <sheetView zoomScale="75" zoomScaleNormal="75" zoomScalePageLayoutView="0" workbookViewId="0" topLeftCell="A1">
      <selection activeCell="B6" sqref="B6:C6"/>
    </sheetView>
  </sheetViews>
  <sheetFormatPr defaultColWidth="9.140625" defaultRowHeight="12.75"/>
  <cols>
    <col min="1" max="1" width="7.00390625" style="22" customWidth="1"/>
    <col min="2" max="2" width="23.7109375" style="22" customWidth="1"/>
    <col min="3" max="3" width="13.140625" style="22" customWidth="1"/>
    <col min="4" max="4" width="12.421875" style="22" customWidth="1"/>
    <col min="5" max="5" width="11.421875" style="22" customWidth="1"/>
    <col min="6" max="6" width="11.7109375" style="22" customWidth="1"/>
    <col min="7" max="7" width="16.140625" style="22" customWidth="1"/>
    <col min="8" max="8" width="14.28125" style="22" customWidth="1"/>
    <col min="9" max="9" width="17.57421875" style="55" customWidth="1"/>
    <col min="10" max="10" width="9.140625" style="22" customWidth="1"/>
    <col min="11" max="11" width="7.00390625" style="22" customWidth="1"/>
    <col min="12" max="13" width="9.140625" style="22" customWidth="1"/>
    <col min="14" max="14" width="12.00390625" style="22" customWidth="1"/>
    <col min="15" max="15" width="9.140625" style="22" customWidth="1"/>
    <col min="16" max="16" width="14.28125" style="22" customWidth="1"/>
    <col min="17" max="16384" width="9.140625" style="22" customWidth="1"/>
  </cols>
  <sheetData>
    <row r="1" spans="1:9" ht="12.75" customHeight="1">
      <c r="A1" s="99" t="s">
        <v>73</v>
      </c>
      <c r="B1" s="99"/>
      <c r="C1" s="99"/>
      <c r="D1" s="99"/>
      <c r="E1" s="99"/>
      <c r="F1" s="99"/>
      <c r="G1" s="99"/>
      <c r="H1" s="99"/>
      <c r="I1" s="99"/>
    </row>
    <row r="2" spans="1:9" ht="18" customHeight="1">
      <c r="A2" s="99"/>
      <c r="B2" s="99"/>
      <c r="C2" s="99"/>
      <c r="D2" s="99"/>
      <c r="E2" s="99"/>
      <c r="F2" s="99"/>
      <c r="G2" s="99"/>
      <c r="H2" s="99"/>
      <c r="I2" s="99"/>
    </row>
    <row r="3" spans="1:9" ht="88.5" customHeight="1">
      <c r="A3" s="23" t="s">
        <v>50</v>
      </c>
      <c r="B3" s="23" t="s">
        <v>53</v>
      </c>
      <c r="C3" s="23" t="s">
        <v>52</v>
      </c>
      <c r="D3" s="23" t="s">
        <v>13</v>
      </c>
      <c r="E3" s="23" t="s">
        <v>2</v>
      </c>
      <c r="F3" s="23" t="s">
        <v>15</v>
      </c>
      <c r="G3" s="23" t="s">
        <v>62</v>
      </c>
      <c r="H3" s="23" t="s">
        <v>36</v>
      </c>
      <c r="I3" s="45" t="s">
        <v>63</v>
      </c>
    </row>
    <row r="4" spans="1:9" ht="1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</row>
    <row r="5" spans="1:9" ht="15">
      <c r="A5" s="100"/>
      <c r="B5" s="100"/>
      <c r="C5" s="100"/>
      <c r="D5" s="100"/>
      <c r="E5" s="100"/>
      <c r="F5" s="100"/>
      <c r="G5" s="100"/>
      <c r="H5" s="100"/>
      <c r="I5" s="100"/>
    </row>
    <row r="6" spans="1:9" ht="15">
      <c r="A6" s="27">
        <v>1</v>
      </c>
      <c r="B6" s="27" t="s">
        <v>69</v>
      </c>
      <c r="C6" s="27">
        <v>7147.7</v>
      </c>
      <c r="D6" s="27"/>
      <c r="E6" s="27"/>
      <c r="F6" s="27">
        <f>C6+D6+E6</f>
        <v>7147.7</v>
      </c>
      <c r="G6" s="37">
        <v>92.8</v>
      </c>
      <c r="H6" s="46">
        <v>0.035</v>
      </c>
      <c r="I6" s="47">
        <f>(G6*H6)/F6</f>
        <v>0.00045441190872588387</v>
      </c>
    </row>
    <row r="7" spans="1:9" ht="15">
      <c r="A7" s="33"/>
      <c r="B7" s="33"/>
      <c r="C7" s="33"/>
      <c r="D7" s="33"/>
      <c r="E7" s="33"/>
      <c r="F7" s="33"/>
      <c r="G7" s="33"/>
      <c r="H7" s="33"/>
      <c r="I7" s="48"/>
    </row>
    <row r="8" spans="1:9" ht="15">
      <c r="A8" s="33"/>
      <c r="B8" s="33"/>
      <c r="C8" s="33"/>
      <c r="D8" s="33"/>
      <c r="E8" s="33"/>
      <c r="F8" s="33"/>
      <c r="G8" s="33"/>
      <c r="H8" s="33"/>
      <c r="I8" s="48"/>
    </row>
    <row r="9" spans="1:9" ht="15">
      <c r="A9" s="33"/>
      <c r="B9" s="22" t="s">
        <v>57</v>
      </c>
      <c r="C9" s="32"/>
      <c r="D9" s="32"/>
      <c r="E9" s="33"/>
      <c r="F9" s="33"/>
      <c r="G9" s="33"/>
      <c r="H9" s="33"/>
      <c r="I9" s="48"/>
    </row>
    <row r="10" spans="1:9" ht="15">
      <c r="A10" s="33"/>
      <c r="C10" s="32"/>
      <c r="D10" s="32"/>
      <c r="E10" s="33"/>
      <c r="F10" s="33"/>
      <c r="G10" s="33"/>
      <c r="H10" s="33"/>
      <c r="I10" s="48"/>
    </row>
    <row r="11" spans="1:9" ht="15">
      <c r="A11" s="33"/>
      <c r="B11" s="22" t="s">
        <v>58</v>
      </c>
      <c r="C11" s="32"/>
      <c r="D11" s="32"/>
      <c r="E11" s="33"/>
      <c r="F11" s="33"/>
      <c r="G11" s="33"/>
      <c r="H11" s="33"/>
      <c r="I11" s="48"/>
    </row>
    <row r="12" spans="1:9" ht="15">
      <c r="A12" s="33"/>
      <c r="C12" s="32"/>
      <c r="D12" s="32"/>
      <c r="E12" s="33"/>
      <c r="F12" s="33"/>
      <c r="G12" s="33"/>
      <c r="H12" s="33"/>
      <c r="I12" s="48"/>
    </row>
    <row r="13" spans="1:9" ht="15">
      <c r="A13" s="33"/>
      <c r="B13" s="22" t="s">
        <v>66</v>
      </c>
      <c r="C13" s="32"/>
      <c r="D13" s="32"/>
      <c r="E13" s="33"/>
      <c r="F13" s="33"/>
      <c r="G13" s="33"/>
      <c r="H13" s="33"/>
      <c r="I13" s="48"/>
    </row>
    <row r="14" spans="1:9" ht="15">
      <c r="A14" s="33"/>
      <c r="C14" s="32"/>
      <c r="D14" s="32"/>
      <c r="E14" s="33"/>
      <c r="F14" s="33"/>
      <c r="G14" s="33"/>
      <c r="H14" s="33"/>
      <c r="I14" s="48"/>
    </row>
    <row r="15" spans="1:9" ht="15">
      <c r="A15" s="33"/>
      <c r="B15" s="22" t="s">
        <v>59</v>
      </c>
      <c r="C15" s="32"/>
      <c r="D15" s="32"/>
      <c r="E15" s="33"/>
      <c r="F15" s="33"/>
      <c r="G15" s="33"/>
      <c r="H15" s="33"/>
      <c r="I15" s="48"/>
    </row>
    <row r="16" spans="1:9" ht="15">
      <c r="A16" s="33"/>
      <c r="B16" s="33"/>
      <c r="C16" s="33"/>
      <c r="D16" s="33"/>
      <c r="E16" s="33"/>
      <c r="F16" s="33"/>
      <c r="G16" s="33"/>
      <c r="H16" s="33"/>
      <c r="I16" s="48"/>
    </row>
    <row r="17" spans="1:9" ht="15">
      <c r="A17" s="49"/>
      <c r="B17" s="49"/>
      <c r="C17" s="49"/>
      <c r="D17" s="49"/>
      <c r="E17" s="49"/>
      <c r="F17" s="49"/>
      <c r="G17" s="49"/>
      <c r="H17" s="49"/>
      <c r="I17" s="50"/>
    </row>
    <row r="18" spans="1:9" ht="15">
      <c r="A18" s="33"/>
      <c r="B18" s="33"/>
      <c r="C18" s="33"/>
      <c r="D18" s="33"/>
      <c r="E18" s="33"/>
      <c r="F18" s="33"/>
      <c r="G18" s="33"/>
      <c r="H18" s="33"/>
      <c r="I18" s="48"/>
    </row>
    <row r="19" spans="1:9" ht="15">
      <c r="A19" s="33"/>
      <c r="B19" s="33"/>
      <c r="C19" s="33"/>
      <c r="D19" s="33"/>
      <c r="E19" s="33"/>
      <c r="F19" s="33"/>
      <c r="G19" s="33"/>
      <c r="H19" s="33"/>
      <c r="I19" s="48"/>
    </row>
    <row r="20" spans="1:9" ht="15">
      <c r="A20" s="33"/>
      <c r="B20" s="33"/>
      <c r="C20" s="33"/>
      <c r="D20" s="33"/>
      <c r="E20" s="33"/>
      <c r="F20" s="33"/>
      <c r="G20" s="33"/>
      <c r="H20" s="33"/>
      <c r="I20" s="48"/>
    </row>
    <row r="21" spans="1:9" ht="15">
      <c r="A21" s="33"/>
      <c r="B21" s="33"/>
      <c r="C21" s="33"/>
      <c r="D21" s="33"/>
      <c r="E21" s="33"/>
      <c r="F21" s="33"/>
      <c r="G21" s="33"/>
      <c r="H21" s="33"/>
      <c r="I21" s="48"/>
    </row>
    <row r="22" spans="1:9" ht="15">
      <c r="A22" s="33"/>
      <c r="B22" s="33"/>
      <c r="C22" s="33"/>
      <c r="D22" s="33"/>
      <c r="E22" s="33"/>
      <c r="F22" s="33"/>
      <c r="G22" s="33"/>
      <c r="H22" s="33"/>
      <c r="I22" s="48"/>
    </row>
    <row r="23" spans="1:9" ht="15">
      <c r="A23" s="33"/>
      <c r="B23" s="33"/>
      <c r="C23" s="33"/>
      <c r="D23" s="33"/>
      <c r="E23" s="33"/>
      <c r="F23" s="33"/>
      <c r="G23" s="33"/>
      <c r="H23" s="33"/>
      <c r="I23" s="48"/>
    </row>
    <row r="24" spans="1:9" ht="15">
      <c r="A24" s="33"/>
      <c r="B24" s="33"/>
      <c r="C24" s="33"/>
      <c r="D24" s="33"/>
      <c r="E24" s="33"/>
      <c r="F24" s="33"/>
      <c r="G24" s="33"/>
      <c r="H24" s="33"/>
      <c r="I24" s="48"/>
    </row>
    <row r="25" spans="1:9" ht="15">
      <c r="A25" s="33"/>
      <c r="B25" s="33"/>
      <c r="C25" s="33"/>
      <c r="D25" s="33"/>
      <c r="E25" s="33"/>
      <c r="F25" s="33"/>
      <c r="G25" s="33"/>
      <c r="H25" s="33"/>
      <c r="I25" s="48"/>
    </row>
    <row r="26" spans="1:9" ht="15">
      <c r="A26" s="33"/>
      <c r="B26" s="33"/>
      <c r="C26" s="33"/>
      <c r="D26" s="33"/>
      <c r="E26" s="33"/>
      <c r="F26" s="33"/>
      <c r="G26" s="33"/>
      <c r="H26" s="33"/>
      <c r="I26" s="48"/>
    </row>
    <row r="27" spans="1:9" ht="15">
      <c r="A27" s="33"/>
      <c r="B27" s="33"/>
      <c r="C27" s="33"/>
      <c r="D27" s="33"/>
      <c r="E27" s="33"/>
      <c r="F27" s="33"/>
      <c r="G27" s="33"/>
      <c r="H27" s="33"/>
      <c r="I27" s="48"/>
    </row>
    <row r="28" spans="1:9" ht="15">
      <c r="A28" s="33"/>
      <c r="B28" s="33"/>
      <c r="C28" s="33"/>
      <c r="D28" s="33"/>
      <c r="E28" s="33"/>
      <c r="F28" s="33"/>
      <c r="G28" s="44"/>
      <c r="H28" s="33"/>
      <c r="I28" s="48"/>
    </row>
    <row r="29" spans="1:9" ht="15">
      <c r="A29" s="33"/>
      <c r="B29" s="33"/>
      <c r="C29" s="33"/>
      <c r="D29" s="33"/>
      <c r="E29" s="33"/>
      <c r="F29" s="33"/>
      <c r="G29" s="33"/>
      <c r="H29" s="33"/>
      <c r="I29" s="48"/>
    </row>
    <row r="30" spans="1:9" ht="15">
      <c r="A30" s="33"/>
      <c r="B30" s="33"/>
      <c r="C30" s="33"/>
      <c r="D30" s="33"/>
      <c r="E30" s="33"/>
      <c r="F30" s="33"/>
      <c r="G30" s="33"/>
      <c r="H30" s="33"/>
      <c r="I30" s="48"/>
    </row>
    <row r="31" spans="1:9" ht="15">
      <c r="A31" s="33"/>
      <c r="B31" s="33"/>
      <c r="C31" s="33"/>
      <c r="D31" s="33"/>
      <c r="E31" s="33"/>
      <c r="F31" s="33"/>
      <c r="G31" s="33"/>
      <c r="H31" s="33"/>
      <c r="I31" s="48"/>
    </row>
    <row r="32" spans="1:9" ht="15">
      <c r="A32" s="33"/>
      <c r="B32" s="33"/>
      <c r="C32" s="33"/>
      <c r="D32" s="33"/>
      <c r="E32" s="33"/>
      <c r="F32" s="33"/>
      <c r="G32" s="33"/>
      <c r="H32" s="33"/>
      <c r="I32" s="48"/>
    </row>
    <row r="33" spans="1:9" ht="15">
      <c r="A33" s="33"/>
      <c r="B33" s="33"/>
      <c r="C33" s="33"/>
      <c r="D33" s="33"/>
      <c r="E33" s="33"/>
      <c r="F33" s="33"/>
      <c r="G33" s="33"/>
      <c r="H33" s="33"/>
      <c r="I33" s="48"/>
    </row>
    <row r="34" spans="1:9" ht="15">
      <c r="A34" s="33"/>
      <c r="B34" s="33"/>
      <c r="C34" s="33"/>
      <c r="D34" s="33"/>
      <c r="E34" s="33"/>
      <c r="F34" s="33"/>
      <c r="G34" s="33"/>
      <c r="H34" s="33"/>
      <c r="I34" s="48"/>
    </row>
    <row r="35" spans="1:9" ht="15">
      <c r="A35" s="33"/>
      <c r="B35" s="33"/>
      <c r="C35" s="33"/>
      <c r="D35" s="33"/>
      <c r="E35" s="33"/>
      <c r="F35" s="33"/>
      <c r="G35" s="33"/>
      <c r="H35" s="33"/>
      <c r="I35" s="48"/>
    </row>
    <row r="36" spans="1:9" ht="15">
      <c r="A36" s="33"/>
      <c r="B36" s="33"/>
      <c r="C36" s="33"/>
      <c r="D36" s="33"/>
      <c r="E36" s="33"/>
      <c r="F36" s="33"/>
      <c r="G36" s="33"/>
      <c r="H36" s="33"/>
      <c r="I36" s="48"/>
    </row>
    <row r="37" spans="1:9" ht="15">
      <c r="A37" s="33"/>
      <c r="B37" s="33"/>
      <c r="C37" s="33"/>
      <c r="D37" s="33"/>
      <c r="E37" s="33"/>
      <c r="F37" s="33"/>
      <c r="G37" s="33"/>
      <c r="H37" s="33"/>
      <c r="I37" s="48"/>
    </row>
    <row r="38" spans="1:9" ht="15">
      <c r="A38" s="33"/>
      <c r="B38" s="33"/>
      <c r="C38" s="33"/>
      <c r="D38" s="33"/>
      <c r="E38" s="33"/>
      <c r="F38" s="33"/>
      <c r="G38" s="33"/>
      <c r="H38" s="33"/>
      <c r="I38" s="48"/>
    </row>
    <row r="39" spans="1:9" ht="15">
      <c r="A39" s="33"/>
      <c r="B39" s="33"/>
      <c r="C39" s="33"/>
      <c r="D39" s="33"/>
      <c r="E39" s="33"/>
      <c r="F39" s="33"/>
      <c r="G39" s="33"/>
      <c r="H39" s="33"/>
      <c r="I39" s="48"/>
    </row>
    <row r="40" spans="1:9" ht="15">
      <c r="A40" s="33"/>
      <c r="B40" s="33"/>
      <c r="C40" s="33"/>
      <c r="D40" s="33"/>
      <c r="E40" s="33"/>
      <c r="F40" s="33"/>
      <c r="G40" s="33"/>
      <c r="H40" s="33"/>
      <c r="I40" s="48"/>
    </row>
    <row r="41" spans="1:9" ht="15">
      <c r="A41" s="33"/>
      <c r="B41" s="33"/>
      <c r="C41" s="33"/>
      <c r="D41" s="33"/>
      <c r="E41" s="33"/>
      <c r="F41" s="33"/>
      <c r="G41" s="33"/>
      <c r="H41" s="33"/>
      <c r="I41" s="48"/>
    </row>
    <row r="42" spans="1:9" ht="15">
      <c r="A42" s="33"/>
      <c r="B42" s="33"/>
      <c r="C42" s="33"/>
      <c r="D42" s="33"/>
      <c r="E42" s="33"/>
      <c r="F42" s="33"/>
      <c r="G42" s="33"/>
      <c r="H42" s="33"/>
      <c r="I42" s="48"/>
    </row>
    <row r="43" spans="1:9" ht="15">
      <c r="A43" s="33"/>
      <c r="B43" s="33"/>
      <c r="C43" s="33"/>
      <c r="D43" s="33"/>
      <c r="E43" s="33"/>
      <c r="F43" s="33"/>
      <c r="G43" s="33"/>
      <c r="H43" s="33"/>
      <c r="I43" s="48"/>
    </row>
    <row r="44" spans="1:9" ht="15">
      <c r="A44" s="33"/>
      <c r="B44" s="33"/>
      <c r="C44" s="33"/>
      <c r="D44" s="33"/>
      <c r="E44" s="33"/>
      <c r="F44" s="33"/>
      <c r="G44" s="33"/>
      <c r="H44" s="33"/>
      <c r="I44" s="48"/>
    </row>
    <row r="45" spans="1:9" ht="15">
      <c r="A45" s="33"/>
      <c r="B45" s="33"/>
      <c r="C45" s="33"/>
      <c r="D45" s="33"/>
      <c r="E45" s="33"/>
      <c r="F45" s="33"/>
      <c r="G45" s="33"/>
      <c r="H45" s="33"/>
      <c r="I45" s="48"/>
    </row>
    <row r="46" spans="1:9" ht="15">
      <c r="A46" s="33"/>
      <c r="B46" s="33"/>
      <c r="C46" s="33"/>
      <c r="D46" s="33"/>
      <c r="E46" s="33"/>
      <c r="F46" s="33"/>
      <c r="G46" s="33"/>
      <c r="H46" s="33"/>
      <c r="I46" s="48"/>
    </row>
    <row r="47" spans="1:9" ht="15">
      <c r="A47" s="33"/>
      <c r="B47" s="33"/>
      <c r="C47" s="33"/>
      <c r="D47" s="33"/>
      <c r="E47" s="33"/>
      <c r="F47" s="33"/>
      <c r="G47" s="33"/>
      <c r="H47" s="33"/>
      <c r="I47" s="48"/>
    </row>
    <row r="48" spans="1:9" ht="15">
      <c r="A48" s="33"/>
      <c r="B48" s="33"/>
      <c r="C48" s="33"/>
      <c r="D48" s="33"/>
      <c r="E48" s="33"/>
      <c r="F48" s="33"/>
      <c r="G48" s="33"/>
      <c r="H48" s="33"/>
      <c r="I48" s="48"/>
    </row>
    <row r="49" spans="1:9" ht="15">
      <c r="A49" s="33"/>
      <c r="B49" s="33"/>
      <c r="C49" s="33"/>
      <c r="D49" s="33"/>
      <c r="E49" s="33"/>
      <c r="F49" s="33"/>
      <c r="G49" s="33"/>
      <c r="H49" s="33"/>
      <c r="I49" s="48"/>
    </row>
    <row r="50" spans="1:9" ht="15">
      <c r="A50" s="33"/>
      <c r="B50" s="33"/>
      <c r="C50" s="33"/>
      <c r="D50" s="33"/>
      <c r="E50" s="33"/>
      <c r="F50" s="33"/>
      <c r="G50" s="33"/>
      <c r="H50" s="33"/>
      <c r="I50" s="48"/>
    </row>
    <row r="51" spans="1:9" ht="15">
      <c r="A51" s="33"/>
      <c r="B51" s="33"/>
      <c r="C51" s="33"/>
      <c r="D51" s="33"/>
      <c r="E51" s="33"/>
      <c r="F51" s="33"/>
      <c r="G51" s="33"/>
      <c r="H51" s="33"/>
      <c r="I51" s="48"/>
    </row>
    <row r="52" spans="1:9" ht="15">
      <c r="A52" s="33"/>
      <c r="B52" s="33"/>
      <c r="C52" s="33"/>
      <c r="D52" s="33"/>
      <c r="E52" s="33"/>
      <c r="F52" s="33"/>
      <c r="G52" s="33"/>
      <c r="H52" s="33"/>
      <c r="I52" s="48"/>
    </row>
    <row r="53" spans="1:9" ht="15">
      <c r="A53" s="33"/>
      <c r="B53" s="33"/>
      <c r="C53" s="33"/>
      <c r="D53" s="33"/>
      <c r="E53" s="33"/>
      <c r="F53" s="33"/>
      <c r="G53" s="33"/>
      <c r="H53" s="33"/>
      <c r="I53" s="48"/>
    </row>
    <row r="54" spans="1:9" ht="15">
      <c r="A54" s="33"/>
      <c r="B54" s="33"/>
      <c r="C54" s="33"/>
      <c r="D54" s="33"/>
      <c r="E54" s="33"/>
      <c r="F54" s="33"/>
      <c r="G54" s="33"/>
      <c r="H54" s="33"/>
      <c r="I54" s="48"/>
    </row>
    <row r="55" spans="1:9" ht="15">
      <c r="A55" s="33"/>
      <c r="B55" s="33"/>
      <c r="C55" s="33"/>
      <c r="D55" s="33"/>
      <c r="E55" s="33"/>
      <c r="F55" s="33"/>
      <c r="G55" s="33"/>
      <c r="H55" s="33"/>
      <c r="I55" s="48"/>
    </row>
    <row r="56" spans="1:9" ht="15">
      <c r="A56" s="33"/>
      <c r="B56" s="33"/>
      <c r="C56" s="33"/>
      <c r="D56" s="33"/>
      <c r="E56" s="33"/>
      <c r="F56" s="33"/>
      <c r="G56" s="33"/>
      <c r="H56" s="33"/>
      <c r="I56" s="48"/>
    </row>
    <row r="57" spans="1:9" ht="15">
      <c r="A57" s="33"/>
      <c r="B57" s="33"/>
      <c r="C57" s="33"/>
      <c r="D57" s="33"/>
      <c r="E57" s="33"/>
      <c r="F57" s="33"/>
      <c r="G57" s="33"/>
      <c r="H57" s="33"/>
      <c r="I57" s="48"/>
    </row>
    <row r="58" spans="1:9" ht="15">
      <c r="A58" s="33"/>
      <c r="B58" s="33"/>
      <c r="C58" s="33"/>
      <c r="D58" s="33"/>
      <c r="E58" s="33"/>
      <c r="F58" s="33"/>
      <c r="G58" s="33"/>
      <c r="H58" s="33"/>
      <c r="I58" s="48"/>
    </row>
    <row r="59" spans="1:9" ht="15">
      <c r="A59" s="33"/>
      <c r="B59" s="33"/>
      <c r="C59" s="33"/>
      <c r="D59" s="33"/>
      <c r="E59" s="33"/>
      <c r="F59" s="33"/>
      <c r="G59" s="33"/>
      <c r="H59" s="33"/>
      <c r="I59" s="48"/>
    </row>
    <row r="60" spans="1:9" ht="15">
      <c r="A60" s="33"/>
      <c r="B60" s="33"/>
      <c r="C60" s="33"/>
      <c r="D60" s="33"/>
      <c r="E60" s="33"/>
      <c r="F60" s="33"/>
      <c r="G60" s="33"/>
      <c r="H60" s="33"/>
      <c r="I60" s="48"/>
    </row>
    <row r="61" spans="1:9" ht="15">
      <c r="A61" s="33"/>
      <c r="B61" s="33"/>
      <c r="C61" s="33"/>
      <c r="D61" s="33"/>
      <c r="E61" s="33"/>
      <c r="F61" s="33"/>
      <c r="G61" s="33"/>
      <c r="H61" s="33"/>
      <c r="I61" s="48"/>
    </row>
    <row r="62" spans="1:9" ht="15">
      <c r="A62" s="33"/>
      <c r="B62" s="33"/>
      <c r="C62" s="33"/>
      <c r="D62" s="33"/>
      <c r="E62" s="33"/>
      <c r="F62" s="33"/>
      <c r="G62" s="33"/>
      <c r="H62" s="33"/>
      <c r="I62" s="48"/>
    </row>
    <row r="63" spans="1:9" ht="15">
      <c r="A63" s="33"/>
      <c r="B63" s="33"/>
      <c r="C63" s="33"/>
      <c r="D63" s="33"/>
      <c r="E63" s="33"/>
      <c r="F63" s="33"/>
      <c r="G63" s="33"/>
      <c r="H63" s="33"/>
      <c r="I63" s="48"/>
    </row>
    <row r="64" spans="1:9" ht="15">
      <c r="A64" s="33"/>
      <c r="B64" s="33"/>
      <c r="C64" s="33"/>
      <c r="D64" s="33"/>
      <c r="E64" s="33"/>
      <c r="F64" s="33"/>
      <c r="G64" s="33"/>
      <c r="H64" s="33"/>
      <c r="I64" s="48"/>
    </row>
    <row r="65" spans="1:9" ht="15">
      <c r="A65" s="33"/>
      <c r="B65" s="33"/>
      <c r="C65" s="33"/>
      <c r="D65" s="33"/>
      <c r="E65" s="33"/>
      <c r="F65" s="33"/>
      <c r="G65" s="33"/>
      <c r="H65" s="33"/>
      <c r="I65" s="48"/>
    </row>
    <row r="66" spans="1:9" ht="15">
      <c r="A66" s="33"/>
      <c r="B66" s="33"/>
      <c r="C66" s="33"/>
      <c r="D66" s="33"/>
      <c r="E66" s="33"/>
      <c r="F66" s="33"/>
      <c r="G66" s="33"/>
      <c r="H66" s="33"/>
      <c r="I66" s="48"/>
    </row>
    <row r="67" spans="1:9" ht="15">
      <c r="A67" s="33"/>
      <c r="B67" s="33"/>
      <c r="C67" s="33"/>
      <c r="D67" s="33"/>
      <c r="E67" s="33"/>
      <c r="F67" s="33"/>
      <c r="G67" s="33"/>
      <c r="H67" s="33"/>
      <c r="I67" s="48"/>
    </row>
    <row r="68" spans="1:9" ht="15">
      <c r="A68" s="33"/>
      <c r="B68" s="33"/>
      <c r="C68" s="33"/>
      <c r="D68" s="33"/>
      <c r="E68" s="33"/>
      <c r="F68" s="33"/>
      <c r="G68" s="33"/>
      <c r="H68" s="33"/>
      <c r="I68" s="48"/>
    </row>
    <row r="69" spans="1:9" ht="15">
      <c r="A69" s="33"/>
      <c r="B69" s="33"/>
      <c r="C69" s="33"/>
      <c r="D69" s="33"/>
      <c r="E69" s="33"/>
      <c r="F69" s="33"/>
      <c r="G69" s="33"/>
      <c r="H69" s="33"/>
      <c r="I69" s="48"/>
    </row>
    <row r="70" spans="1:9" ht="15">
      <c r="A70" s="33"/>
      <c r="B70" s="33"/>
      <c r="C70" s="33"/>
      <c r="D70" s="33"/>
      <c r="E70" s="33"/>
      <c r="F70" s="33"/>
      <c r="G70" s="33"/>
      <c r="H70" s="33"/>
      <c r="I70" s="48"/>
    </row>
    <row r="71" spans="1:9" ht="15">
      <c r="A71" s="33"/>
      <c r="B71" s="33"/>
      <c r="C71" s="33"/>
      <c r="D71" s="33"/>
      <c r="E71" s="33"/>
      <c r="F71" s="33"/>
      <c r="G71" s="33"/>
      <c r="H71" s="33"/>
      <c r="I71" s="48"/>
    </row>
    <row r="72" spans="1:9" ht="15">
      <c r="A72" s="33"/>
      <c r="B72" s="33"/>
      <c r="C72" s="33"/>
      <c r="D72" s="33"/>
      <c r="E72" s="33"/>
      <c r="F72" s="33"/>
      <c r="G72" s="33"/>
      <c r="H72" s="33"/>
      <c r="I72" s="48"/>
    </row>
    <row r="73" spans="1:9" ht="15">
      <c r="A73" s="33"/>
      <c r="B73" s="33"/>
      <c r="C73" s="33"/>
      <c r="D73" s="33"/>
      <c r="E73" s="33"/>
      <c r="F73" s="33"/>
      <c r="G73" s="33"/>
      <c r="H73" s="33"/>
      <c r="I73" s="48"/>
    </row>
    <row r="74" spans="1:9" ht="15">
      <c r="A74" s="33"/>
      <c r="B74" s="33"/>
      <c r="C74" s="33"/>
      <c r="D74" s="33"/>
      <c r="E74" s="33"/>
      <c r="F74" s="33"/>
      <c r="G74" s="33"/>
      <c r="H74" s="33"/>
      <c r="I74" s="48"/>
    </row>
    <row r="75" spans="1:9" ht="15">
      <c r="A75" s="33"/>
      <c r="B75" s="33"/>
      <c r="C75" s="33"/>
      <c r="D75" s="33"/>
      <c r="E75" s="33"/>
      <c r="F75" s="33"/>
      <c r="G75" s="33"/>
      <c r="H75" s="33"/>
      <c r="I75" s="48"/>
    </row>
    <row r="76" spans="1:9" ht="15">
      <c r="A76" s="33"/>
      <c r="B76" s="33"/>
      <c r="C76" s="33"/>
      <c r="D76" s="33"/>
      <c r="E76" s="33"/>
      <c r="F76" s="33"/>
      <c r="G76" s="33"/>
      <c r="H76" s="33"/>
      <c r="I76" s="48"/>
    </row>
    <row r="77" spans="1:9" ht="15">
      <c r="A77" s="33"/>
      <c r="B77" s="33"/>
      <c r="C77" s="33"/>
      <c r="D77" s="33"/>
      <c r="E77" s="33"/>
      <c r="F77" s="33"/>
      <c r="G77" s="33"/>
      <c r="H77" s="33"/>
      <c r="I77" s="48"/>
    </row>
    <row r="78" spans="1:9" ht="15">
      <c r="A78" s="33"/>
      <c r="B78" s="33"/>
      <c r="C78" s="33"/>
      <c r="D78" s="33"/>
      <c r="E78" s="33"/>
      <c r="F78" s="33"/>
      <c r="G78" s="33"/>
      <c r="H78" s="33"/>
      <c r="I78" s="48"/>
    </row>
    <row r="79" spans="1:9" ht="15">
      <c r="A79" s="33"/>
      <c r="B79" s="33"/>
      <c r="C79" s="33"/>
      <c r="D79" s="33"/>
      <c r="E79" s="33"/>
      <c r="F79" s="33"/>
      <c r="G79" s="33"/>
      <c r="H79" s="33"/>
      <c r="I79" s="48"/>
    </row>
    <row r="80" spans="1:9" ht="15">
      <c r="A80" s="33"/>
      <c r="B80" s="33"/>
      <c r="C80" s="33"/>
      <c r="D80" s="33"/>
      <c r="E80" s="33"/>
      <c r="F80" s="33"/>
      <c r="G80" s="33"/>
      <c r="H80" s="33"/>
      <c r="I80" s="48"/>
    </row>
    <row r="81" spans="1:9" ht="15">
      <c r="A81" s="33"/>
      <c r="B81" s="33"/>
      <c r="C81" s="33"/>
      <c r="D81" s="33"/>
      <c r="E81" s="33"/>
      <c r="F81" s="33"/>
      <c r="G81" s="33"/>
      <c r="H81" s="33"/>
      <c r="I81" s="48"/>
    </row>
    <row r="82" spans="1:9" ht="15">
      <c r="A82" s="33"/>
      <c r="B82" s="33"/>
      <c r="C82" s="33"/>
      <c r="D82" s="33"/>
      <c r="E82" s="33"/>
      <c r="F82" s="33"/>
      <c r="G82" s="33"/>
      <c r="H82" s="33"/>
      <c r="I82" s="48"/>
    </row>
    <row r="83" spans="1:9" ht="15">
      <c r="A83" s="33"/>
      <c r="B83" s="33"/>
      <c r="C83" s="33"/>
      <c r="D83" s="33"/>
      <c r="E83" s="33"/>
      <c r="F83" s="33"/>
      <c r="G83" s="33"/>
      <c r="H83" s="33"/>
      <c r="I83" s="48"/>
    </row>
    <row r="84" spans="1:9" ht="15">
      <c r="A84" s="33"/>
      <c r="B84" s="33"/>
      <c r="C84" s="33"/>
      <c r="D84" s="33"/>
      <c r="E84" s="33"/>
      <c r="F84" s="33"/>
      <c r="G84" s="33"/>
      <c r="H84" s="33"/>
      <c r="I84" s="48"/>
    </row>
    <row r="85" spans="1:9" ht="15">
      <c r="A85" s="33"/>
      <c r="B85" s="33"/>
      <c r="C85" s="33"/>
      <c r="D85" s="33"/>
      <c r="E85" s="33"/>
      <c r="F85" s="33"/>
      <c r="G85" s="33"/>
      <c r="H85" s="33"/>
      <c r="I85" s="48"/>
    </row>
    <row r="86" spans="1:9" ht="15">
      <c r="A86" s="33"/>
      <c r="B86" s="33"/>
      <c r="C86" s="33"/>
      <c r="D86" s="33"/>
      <c r="E86" s="33"/>
      <c r="F86" s="33"/>
      <c r="G86" s="33"/>
      <c r="H86" s="33"/>
      <c r="I86" s="48"/>
    </row>
    <row r="87" spans="1:9" ht="15">
      <c r="A87" s="33"/>
      <c r="B87" s="33"/>
      <c r="C87" s="33"/>
      <c r="D87" s="33"/>
      <c r="E87" s="33"/>
      <c r="F87" s="33"/>
      <c r="G87" s="33"/>
      <c r="H87" s="33"/>
      <c r="I87" s="48"/>
    </row>
    <row r="88" spans="1:9" ht="15">
      <c r="A88" s="33"/>
      <c r="B88" s="33"/>
      <c r="C88" s="33"/>
      <c r="D88" s="33"/>
      <c r="E88" s="33"/>
      <c r="F88" s="33"/>
      <c r="G88" s="33"/>
      <c r="H88" s="33"/>
      <c r="I88" s="48"/>
    </row>
    <row r="89" spans="1:9" ht="15">
      <c r="A89" s="33"/>
      <c r="B89" s="33"/>
      <c r="C89" s="33"/>
      <c r="D89" s="33"/>
      <c r="E89" s="33"/>
      <c r="F89" s="33"/>
      <c r="G89" s="33"/>
      <c r="H89" s="33"/>
      <c r="I89" s="48"/>
    </row>
    <row r="90" spans="1:9" ht="15">
      <c r="A90" s="33"/>
      <c r="B90" s="33"/>
      <c r="C90" s="33"/>
      <c r="D90" s="33"/>
      <c r="E90" s="33"/>
      <c r="F90" s="33"/>
      <c r="G90" s="33"/>
      <c r="H90" s="33"/>
      <c r="I90" s="48"/>
    </row>
    <row r="91" spans="1:9" ht="15">
      <c r="A91" s="33"/>
      <c r="B91" s="33"/>
      <c r="C91" s="33"/>
      <c r="D91" s="33"/>
      <c r="E91" s="33"/>
      <c r="F91" s="33"/>
      <c r="G91" s="33"/>
      <c r="H91" s="33"/>
      <c r="I91" s="48"/>
    </row>
    <row r="92" spans="1:9" ht="15">
      <c r="A92" s="33"/>
      <c r="B92" s="33"/>
      <c r="C92" s="33"/>
      <c r="D92" s="33"/>
      <c r="E92" s="33"/>
      <c r="F92" s="33"/>
      <c r="G92" s="33"/>
      <c r="H92" s="33"/>
      <c r="I92" s="48"/>
    </row>
    <row r="93" spans="1:9" ht="15">
      <c r="A93" s="33"/>
      <c r="B93" s="33"/>
      <c r="C93" s="33"/>
      <c r="D93" s="33"/>
      <c r="E93" s="33"/>
      <c r="F93" s="33"/>
      <c r="G93" s="33"/>
      <c r="H93" s="33"/>
      <c r="I93" s="48"/>
    </row>
    <row r="94" spans="1:9" ht="15">
      <c r="A94" s="33"/>
      <c r="B94" s="33"/>
      <c r="C94" s="33"/>
      <c r="D94" s="33"/>
      <c r="E94" s="33"/>
      <c r="F94" s="33"/>
      <c r="G94" s="33"/>
      <c r="H94" s="33"/>
      <c r="I94" s="48"/>
    </row>
    <row r="95" spans="1:9" ht="15">
      <c r="A95" s="33"/>
      <c r="B95" s="33"/>
      <c r="C95" s="33"/>
      <c r="D95" s="33"/>
      <c r="E95" s="33"/>
      <c r="F95" s="33"/>
      <c r="G95" s="33"/>
      <c r="H95" s="33"/>
      <c r="I95" s="48"/>
    </row>
    <row r="96" spans="1:9" ht="15">
      <c r="A96" s="33"/>
      <c r="B96" s="33"/>
      <c r="C96" s="33"/>
      <c r="D96" s="33"/>
      <c r="E96" s="33"/>
      <c r="F96" s="33"/>
      <c r="G96" s="33"/>
      <c r="H96" s="33"/>
      <c r="I96" s="48"/>
    </row>
    <row r="97" spans="1:9" ht="15">
      <c r="A97" s="33"/>
      <c r="B97" s="33"/>
      <c r="C97" s="33"/>
      <c r="D97" s="33"/>
      <c r="E97" s="33"/>
      <c r="F97" s="33"/>
      <c r="G97" s="33"/>
      <c r="H97" s="33"/>
      <c r="I97" s="48"/>
    </row>
    <row r="98" spans="1:9" ht="15">
      <c r="A98" s="33"/>
      <c r="B98" s="33"/>
      <c r="C98" s="33"/>
      <c r="D98" s="33"/>
      <c r="E98" s="33"/>
      <c r="F98" s="33"/>
      <c r="G98" s="33"/>
      <c r="H98" s="33"/>
      <c r="I98" s="48"/>
    </row>
    <row r="99" spans="1:9" ht="15">
      <c r="A99" s="33"/>
      <c r="B99" s="33"/>
      <c r="C99" s="33"/>
      <c r="D99" s="33"/>
      <c r="E99" s="33"/>
      <c r="F99" s="33"/>
      <c r="G99" s="33"/>
      <c r="H99" s="33"/>
      <c r="I99" s="48"/>
    </row>
    <row r="100" spans="1:9" ht="15">
      <c r="A100" s="33"/>
      <c r="B100" s="33"/>
      <c r="C100" s="33"/>
      <c r="D100" s="33"/>
      <c r="E100" s="33"/>
      <c r="F100" s="33"/>
      <c r="G100" s="33"/>
      <c r="H100" s="33"/>
      <c r="I100" s="48"/>
    </row>
    <row r="101" spans="1:9" ht="15">
      <c r="A101" s="33"/>
      <c r="B101" s="33"/>
      <c r="C101" s="33"/>
      <c r="D101" s="33"/>
      <c r="E101" s="33"/>
      <c r="F101" s="33"/>
      <c r="G101" s="33"/>
      <c r="H101" s="33"/>
      <c r="I101" s="48"/>
    </row>
    <row r="102" spans="1:9" ht="15">
      <c r="A102" s="33"/>
      <c r="B102" s="33"/>
      <c r="C102" s="33"/>
      <c r="D102" s="33"/>
      <c r="E102" s="33"/>
      <c r="F102" s="33"/>
      <c r="G102" s="33"/>
      <c r="H102" s="33"/>
      <c r="I102" s="48"/>
    </row>
    <row r="103" spans="1:9" ht="15">
      <c r="A103" s="33"/>
      <c r="B103" s="33"/>
      <c r="C103" s="33"/>
      <c r="D103" s="33"/>
      <c r="E103" s="33"/>
      <c r="F103" s="33"/>
      <c r="G103" s="33"/>
      <c r="H103" s="33"/>
      <c r="I103" s="48"/>
    </row>
    <row r="104" spans="1:9" ht="15">
      <c r="A104" s="33"/>
      <c r="B104" s="33"/>
      <c r="C104" s="33"/>
      <c r="D104" s="33"/>
      <c r="E104" s="33"/>
      <c r="F104" s="33"/>
      <c r="G104" s="33"/>
      <c r="H104" s="33"/>
      <c r="I104" s="48"/>
    </row>
    <row r="105" spans="1:9" ht="15">
      <c r="A105" s="33"/>
      <c r="B105" s="33"/>
      <c r="C105" s="33"/>
      <c r="D105" s="33"/>
      <c r="E105" s="33"/>
      <c r="F105" s="33"/>
      <c r="G105" s="33"/>
      <c r="H105" s="33"/>
      <c r="I105" s="48"/>
    </row>
    <row r="106" spans="1:9" ht="15">
      <c r="A106" s="33"/>
      <c r="B106" s="33"/>
      <c r="C106" s="33"/>
      <c r="D106" s="33"/>
      <c r="E106" s="33"/>
      <c r="F106" s="33"/>
      <c r="G106" s="33"/>
      <c r="H106" s="33"/>
      <c r="I106" s="48"/>
    </row>
    <row r="107" spans="1:9" ht="15">
      <c r="A107" s="33"/>
      <c r="B107" s="33"/>
      <c r="C107" s="33"/>
      <c r="D107" s="33"/>
      <c r="E107" s="33"/>
      <c r="F107" s="33"/>
      <c r="G107" s="33"/>
      <c r="H107" s="33"/>
      <c r="I107" s="48"/>
    </row>
    <row r="108" spans="1:9" ht="15">
      <c r="A108" s="33"/>
      <c r="B108" s="33"/>
      <c r="C108" s="33"/>
      <c r="D108" s="33"/>
      <c r="E108" s="33"/>
      <c r="F108" s="33"/>
      <c r="G108" s="33"/>
      <c r="H108" s="33"/>
      <c r="I108" s="48"/>
    </row>
    <row r="109" spans="1:9" ht="15">
      <c r="A109" s="33"/>
      <c r="B109" s="33"/>
      <c r="C109" s="33"/>
      <c r="D109" s="33"/>
      <c r="E109" s="33"/>
      <c r="F109" s="33"/>
      <c r="G109" s="33"/>
      <c r="H109" s="33"/>
      <c r="I109" s="48"/>
    </row>
    <row r="110" spans="1:9" ht="15">
      <c r="A110" s="33"/>
      <c r="B110" s="33"/>
      <c r="C110" s="33"/>
      <c r="D110" s="33"/>
      <c r="E110" s="33"/>
      <c r="F110" s="33"/>
      <c r="G110" s="33"/>
      <c r="H110" s="33"/>
      <c r="I110" s="48"/>
    </row>
    <row r="111" spans="1:9" ht="15">
      <c r="A111" s="33"/>
      <c r="B111" s="33"/>
      <c r="C111" s="33"/>
      <c r="D111" s="33"/>
      <c r="E111" s="33"/>
      <c r="F111" s="33"/>
      <c r="G111" s="33"/>
      <c r="H111" s="33"/>
      <c r="I111" s="48"/>
    </row>
    <row r="112" spans="1:9" ht="15">
      <c r="A112" s="33"/>
      <c r="B112" s="33"/>
      <c r="C112" s="33"/>
      <c r="D112" s="33"/>
      <c r="E112" s="33"/>
      <c r="F112" s="33"/>
      <c r="G112" s="33"/>
      <c r="H112" s="33"/>
      <c r="I112" s="48"/>
    </row>
    <row r="113" spans="1:9" ht="15">
      <c r="A113" s="33"/>
      <c r="B113" s="33"/>
      <c r="C113" s="33"/>
      <c r="D113" s="33"/>
      <c r="E113" s="33"/>
      <c r="F113" s="33"/>
      <c r="G113" s="33"/>
      <c r="H113" s="33"/>
      <c r="I113" s="48"/>
    </row>
    <row r="114" spans="1:9" ht="15">
      <c r="A114" s="33"/>
      <c r="B114" s="33"/>
      <c r="C114" s="33"/>
      <c r="D114" s="33"/>
      <c r="E114" s="33"/>
      <c r="F114" s="33"/>
      <c r="G114" s="33"/>
      <c r="H114" s="33"/>
      <c r="I114" s="48"/>
    </row>
    <row r="115" spans="1:9" ht="15">
      <c r="A115" s="33"/>
      <c r="B115" s="33"/>
      <c r="C115" s="33"/>
      <c r="D115" s="33"/>
      <c r="E115" s="33"/>
      <c r="F115" s="33"/>
      <c r="G115" s="33"/>
      <c r="H115" s="33"/>
      <c r="I115" s="48"/>
    </row>
    <row r="116" spans="1:9" ht="15">
      <c r="A116" s="33"/>
      <c r="B116" s="33"/>
      <c r="C116" s="33"/>
      <c r="D116" s="33"/>
      <c r="E116" s="33"/>
      <c r="F116" s="33"/>
      <c r="G116" s="33"/>
      <c r="H116" s="33"/>
      <c r="I116" s="48"/>
    </row>
    <row r="117" spans="1:9" ht="15">
      <c r="A117" s="33"/>
      <c r="B117" s="33"/>
      <c r="C117" s="33"/>
      <c r="D117" s="33"/>
      <c r="E117" s="33"/>
      <c r="F117" s="33"/>
      <c r="G117" s="33"/>
      <c r="H117" s="33"/>
      <c r="I117" s="48"/>
    </row>
    <row r="118" spans="1:9" ht="15">
      <c r="A118" s="33"/>
      <c r="B118" s="51"/>
      <c r="C118" s="33"/>
      <c r="D118" s="33"/>
      <c r="E118" s="33"/>
      <c r="F118" s="33"/>
      <c r="G118" s="33"/>
      <c r="H118" s="33"/>
      <c r="I118" s="48"/>
    </row>
    <row r="119" spans="1:9" ht="15">
      <c r="A119" s="33"/>
      <c r="B119" s="33"/>
      <c r="C119" s="33"/>
      <c r="D119" s="33"/>
      <c r="E119" s="33"/>
      <c r="F119" s="33"/>
      <c r="G119" s="33"/>
      <c r="H119" s="33"/>
      <c r="I119" s="48"/>
    </row>
    <row r="120" spans="1:9" ht="15">
      <c r="A120" s="33"/>
      <c r="B120" s="33"/>
      <c r="C120" s="33"/>
      <c r="D120" s="33"/>
      <c r="E120" s="33"/>
      <c r="F120" s="33"/>
      <c r="G120" s="33"/>
      <c r="H120" s="33"/>
      <c r="I120" s="48"/>
    </row>
    <row r="121" spans="1:9" ht="15">
      <c r="A121" s="33"/>
      <c r="B121" s="33"/>
      <c r="C121" s="33"/>
      <c r="D121" s="33"/>
      <c r="E121" s="33"/>
      <c r="F121" s="33"/>
      <c r="G121" s="33"/>
      <c r="H121" s="33"/>
      <c r="I121" s="48"/>
    </row>
    <row r="122" spans="1:9" ht="15">
      <c r="A122" s="33"/>
      <c r="B122" s="33"/>
      <c r="C122" s="33"/>
      <c r="D122" s="33"/>
      <c r="E122" s="33"/>
      <c r="F122" s="33"/>
      <c r="G122" s="33"/>
      <c r="H122" s="33"/>
      <c r="I122" s="48"/>
    </row>
    <row r="123" spans="1:9" ht="15">
      <c r="A123" s="33"/>
      <c r="B123" s="33"/>
      <c r="C123" s="33"/>
      <c r="D123" s="33"/>
      <c r="E123" s="33"/>
      <c r="F123" s="33"/>
      <c r="G123" s="33"/>
      <c r="H123" s="33"/>
      <c r="I123" s="48"/>
    </row>
    <row r="124" spans="1:9" ht="15">
      <c r="A124" s="33"/>
      <c r="B124" s="33"/>
      <c r="C124" s="33"/>
      <c r="D124" s="33"/>
      <c r="E124" s="33"/>
      <c r="F124" s="33"/>
      <c r="G124" s="33"/>
      <c r="H124" s="33"/>
      <c r="I124" s="48"/>
    </row>
    <row r="125" spans="1:9" ht="15">
      <c r="A125" s="33"/>
      <c r="B125" s="51"/>
      <c r="C125" s="33"/>
      <c r="D125" s="33"/>
      <c r="E125" s="33"/>
      <c r="F125" s="33"/>
      <c r="G125" s="33"/>
      <c r="H125" s="33"/>
      <c r="I125" s="48"/>
    </row>
    <row r="126" spans="1:9" ht="15">
      <c r="A126" s="33"/>
      <c r="B126" s="33"/>
      <c r="C126" s="33"/>
      <c r="D126" s="33"/>
      <c r="E126" s="33"/>
      <c r="F126" s="33"/>
      <c r="G126" s="33"/>
      <c r="H126" s="33"/>
      <c r="I126" s="48"/>
    </row>
    <row r="127" spans="1:9" ht="15">
      <c r="A127" s="33"/>
      <c r="B127" s="33"/>
      <c r="C127" s="33"/>
      <c r="D127" s="33"/>
      <c r="E127" s="33"/>
      <c r="F127" s="33"/>
      <c r="G127" s="33"/>
      <c r="H127" s="33"/>
      <c r="I127" s="48"/>
    </row>
    <row r="128" spans="1:9" ht="15">
      <c r="A128" s="33"/>
      <c r="B128" s="33"/>
      <c r="C128" s="33"/>
      <c r="D128" s="33"/>
      <c r="E128" s="33"/>
      <c r="F128" s="33"/>
      <c r="G128" s="33"/>
      <c r="H128" s="33"/>
      <c r="I128" s="48"/>
    </row>
    <row r="129" spans="1:9" ht="15">
      <c r="A129" s="33"/>
      <c r="B129" s="33"/>
      <c r="C129" s="33"/>
      <c r="D129" s="33"/>
      <c r="E129" s="33"/>
      <c r="F129" s="33"/>
      <c r="G129" s="33"/>
      <c r="H129" s="33"/>
      <c r="I129" s="48"/>
    </row>
    <row r="130" spans="1:9" ht="15">
      <c r="A130" s="33"/>
      <c r="B130" s="33"/>
      <c r="C130" s="33"/>
      <c r="D130" s="33"/>
      <c r="E130" s="33"/>
      <c r="F130" s="33"/>
      <c r="G130" s="33"/>
      <c r="H130" s="33"/>
      <c r="I130" s="48"/>
    </row>
    <row r="131" spans="1:9" ht="15">
      <c r="A131" s="33"/>
      <c r="B131" s="33"/>
      <c r="C131" s="33"/>
      <c r="D131" s="33"/>
      <c r="E131" s="33"/>
      <c r="F131" s="33"/>
      <c r="G131" s="33"/>
      <c r="H131" s="33"/>
      <c r="I131" s="48"/>
    </row>
    <row r="132" spans="1:9" ht="15">
      <c r="A132" s="33"/>
      <c r="B132" s="33"/>
      <c r="C132" s="33"/>
      <c r="D132" s="33"/>
      <c r="E132" s="33"/>
      <c r="F132" s="33"/>
      <c r="G132" s="33"/>
      <c r="H132" s="33"/>
      <c r="I132" s="48"/>
    </row>
    <row r="133" spans="1:9" ht="15">
      <c r="A133" s="33"/>
      <c r="B133" s="33"/>
      <c r="C133" s="33"/>
      <c r="D133" s="33"/>
      <c r="E133" s="33"/>
      <c r="F133" s="33"/>
      <c r="G133" s="33"/>
      <c r="H133" s="33"/>
      <c r="I133" s="48"/>
    </row>
    <row r="134" spans="1:9" ht="15">
      <c r="A134" s="33"/>
      <c r="B134" s="33"/>
      <c r="C134" s="33"/>
      <c r="D134" s="33"/>
      <c r="E134" s="33"/>
      <c r="F134" s="33"/>
      <c r="G134" s="33"/>
      <c r="H134" s="33"/>
      <c r="I134" s="48"/>
    </row>
    <row r="135" spans="1:9" ht="15">
      <c r="A135" s="33"/>
      <c r="B135" s="33"/>
      <c r="C135" s="33"/>
      <c r="D135" s="33"/>
      <c r="E135" s="33"/>
      <c r="F135" s="33"/>
      <c r="G135" s="33"/>
      <c r="H135" s="33"/>
      <c r="I135" s="48"/>
    </row>
    <row r="136" spans="1:9" ht="15">
      <c r="A136" s="33"/>
      <c r="B136" s="33"/>
      <c r="C136" s="52"/>
      <c r="D136" s="52"/>
      <c r="E136" s="53"/>
      <c r="F136" s="33"/>
      <c r="G136" s="33"/>
      <c r="H136" s="33"/>
      <c r="I136" s="48"/>
    </row>
    <row r="137" spans="1:9" ht="15">
      <c r="A137" s="33"/>
      <c r="B137" s="33"/>
      <c r="C137" s="52"/>
      <c r="D137" s="52"/>
      <c r="E137" s="53"/>
      <c r="F137" s="33"/>
      <c r="G137" s="33"/>
      <c r="H137" s="33"/>
      <c r="I137" s="48"/>
    </row>
    <row r="138" spans="1:9" ht="15">
      <c r="A138" s="33"/>
      <c r="B138" s="33"/>
      <c r="C138" s="52"/>
      <c r="D138" s="52"/>
      <c r="E138" s="53"/>
      <c r="F138" s="33"/>
      <c r="G138" s="33"/>
      <c r="H138" s="33"/>
      <c r="I138" s="48"/>
    </row>
    <row r="139" spans="1:9" ht="15">
      <c r="A139" s="33"/>
      <c r="B139" s="33"/>
      <c r="C139" s="52"/>
      <c r="D139" s="52"/>
      <c r="E139" s="53"/>
      <c r="F139" s="33"/>
      <c r="G139" s="33"/>
      <c r="H139" s="33"/>
      <c r="I139" s="48"/>
    </row>
    <row r="140" spans="1:9" ht="15">
      <c r="A140" s="33"/>
      <c r="B140" s="33"/>
      <c r="C140" s="52"/>
      <c r="D140" s="52"/>
      <c r="E140" s="53"/>
      <c r="F140" s="33"/>
      <c r="G140" s="33"/>
      <c r="H140" s="33"/>
      <c r="I140" s="48"/>
    </row>
    <row r="141" spans="1:9" ht="15">
      <c r="A141" s="33"/>
      <c r="B141" s="33"/>
      <c r="C141" s="52"/>
      <c r="D141" s="52"/>
      <c r="E141" s="53"/>
      <c r="F141" s="33"/>
      <c r="G141" s="33"/>
      <c r="H141" s="33"/>
      <c r="I141" s="48"/>
    </row>
    <row r="142" spans="1:9" ht="15">
      <c r="A142" s="33"/>
      <c r="B142" s="33"/>
      <c r="C142" s="52"/>
      <c r="D142" s="52"/>
      <c r="E142" s="53"/>
      <c r="F142" s="33"/>
      <c r="G142" s="33"/>
      <c r="H142" s="33"/>
      <c r="I142" s="48"/>
    </row>
    <row r="143" spans="1:9" ht="15">
      <c r="A143" s="33"/>
      <c r="B143" s="33"/>
      <c r="C143" s="52"/>
      <c r="D143" s="52"/>
      <c r="E143" s="53"/>
      <c r="F143" s="33"/>
      <c r="G143" s="33"/>
      <c r="H143" s="33"/>
      <c r="I143" s="48"/>
    </row>
    <row r="144" spans="1:9" ht="15">
      <c r="A144" s="33"/>
      <c r="B144" s="33"/>
      <c r="C144" s="52"/>
      <c r="D144" s="52"/>
      <c r="E144" s="53"/>
      <c r="F144" s="33"/>
      <c r="G144" s="33"/>
      <c r="H144" s="33"/>
      <c r="I144" s="48"/>
    </row>
    <row r="145" spans="1:9" ht="15">
      <c r="A145" s="33"/>
      <c r="B145" s="33"/>
      <c r="C145" s="52"/>
      <c r="D145" s="52"/>
      <c r="E145" s="53"/>
      <c r="F145" s="33"/>
      <c r="G145" s="33"/>
      <c r="H145" s="33"/>
      <c r="I145" s="48"/>
    </row>
    <row r="146" spans="1:9" ht="15">
      <c r="A146" s="33"/>
      <c r="B146" s="33"/>
      <c r="C146" s="52"/>
      <c r="D146" s="52"/>
      <c r="E146" s="53"/>
      <c r="F146" s="33"/>
      <c r="G146" s="33"/>
      <c r="H146" s="33"/>
      <c r="I146" s="48"/>
    </row>
    <row r="147" spans="1:9" ht="15">
      <c r="A147" s="33"/>
      <c r="B147" s="33"/>
      <c r="C147" s="52"/>
      <c r="D147" s="52"/>
      <c r="E147" s="53"/>
      <c r="F147" s="33"/>
      <c r="G147" s="33"/>
      <c r="H147" s="33"/>
      <c r="I147" s="48"/>
    </row>
    <row r="148" spans="1:9" ht="15">
      <c r="A148" s="33"/>
      <c r="B148" s="33"/>
      <c r="C148" s="52"/>
      <c r="D148" s="52"/>
      <c r="E148" s="53"/>
      <c r="F148" s="33"/>
      <c r="G148" s="33"/>
      <c r="H148" s="33"/>
      <c r="I148" s="48"/>
    </row>
    <row r="149" spans="1:9" ht="15">
      <c r="A149" s="33"/>
      <c r="B149" s="33"/>
      <c r="C149" s="52"/>
      <c r="D149" s="52"/>
      <c r="E149" s="53"/>
      <c r="F149" s="33"/>
      <c r="G149" s="33"/>
      <c r="H149" s="33"/>
      <c r="I149" s="48"/>
    </row>
    <row r="150" spans="1:9" ht="15">
      <c r="A150" s="33"/>
      <c r="B150" s="33"/>
      <c r="C150" s="52"/>
      <c r="D150" s="52"/>
      <c r="E150" s="53"/>
      <c r="F150" s="33"/>
      <c r="G150" s="33"/>
      <c r="H150" s="33"/>
      <c r="I150" s="48"/>
    </row>
    <row r="151" spans="1:9" ht="15">
      <c r="A151" s="33"/>
      <c r="B151" s="33"/>
      <c r="C151" s="52"/>
      <c r="D151" s="52"/>
      <c r="E151" s="53"/>
      <c r="F151" s="33"/>
      <c r="G151" s="33"/>
      <c r="H151" s="33"/>
      <c r="I151" s="48"/>
    </row>
    <row r="152" spans="1:9" ht="15">
      <c r="A152" s="33"/>
      <c r="B152" s="33"/>
      <c r="C152" s="52"/>
      <c r="D152" s="52"/>
      <c r="E152" s="53"/>
      <c r="F152" s="33"/>
      <c r="G152" s="33"/>
      <c r="H152" s="33"/>
      <c r="I152" s="48"/>
    </row>
    <row r="153" spans="1:9" ht="15">
      <c r="A153" s="33"/>
      <c r="B153" s="33"/>
      <c r="C153" s="52"/>
      <c r="D153" s="52"/>
      <c r="E153" s="53"/>
      <c r="F153" s="33"/>
      <c r="G153" s="33"/>
      <c r="H153" s="33"/>
      <c r="I153" s="48"/>
    </row>
    <row r="154" spans="1:9" ht="15">
      <c r="A154" s="33"/>
      <c r="B154" s="33"/>
      <c r="C154" s="53"/>
      <c r="D154" s="52"/>
      <c r="E154" s="53"/>
      <c r="F154" s="33"/>
      <c r="G154" s="33"/>
      <c r="H154" s="33"/>
      <c r="I154" s="48"/>
    </row>
    <row r="155" spans="1:9" ht="15">
      <c r="A155" s="33"/>
      <c r="B155" s="33"/>
      <c r="C155" s="53"/>
      <c r="D155" s="52"/>
      <c r="E155" s="53"/>
      <c r="F155" s="33"/>
      <c r="G155" s="33"/>
      <c r="H155" s="33"/>
      <c r="I155" s="48"/>
    </row>
    <row r="156" spans="1:9" ht="15">
      <c r="A156" s="33"/>
      <c r="B156" s="33"/>
      <c r="C156" s="53"/>
      <c r="D156" s="52"/>
      <c r="E156" s="53"/>
      <c r="F156" s="33"/>
      <c r="G156" s="33"/>
      <c r="H156" s="33"/>
      <c r="I156" s="48"/>
    </row>
    <row r="157" spans="1:9" ht="15">
      <c r="A157" s="33"/>
      <c r="B157" s="33"/>
      <c r="C157" s="53"/>
      <c r="D157" s="52"/>
      <c r="E157" s="53"/>
      <c r="F157" s="33"/>
      <c r="G157" s="33"/>
      <c r="H157" s="33"/>
      <c r="I157" s="48"/>
    </row>
    <row r="158" spans="1:9" ht="15">
      <c r="A158" s="33"/>
      <c r="B158" s="33"/>
      <c r="C158" s="53"/>
      <c r="D158" s="52"/>
      <c r="E158" s="53"/>
      <c r="F158" s="33"/>
      <c r="G158" s="33"/>
      <c r="H158" s="33"/>
      <c r="I158" s="48"/>
    </row>
    <row r="159" spans="1:9" ht="15">
      <c r="A159" s="33"/>
      <c r="B159" s="33"/>
      <c r="C159" s="53"/>
      <c r="D159" s="52"/>
      <c r="E159" s="53"/>
      <c r="F159" s="33"/>
      <c r="G159" s="33"/>
      <c r="H159" s="33"/>
      <c r="I159" s="48"/>
    </row>
    <row r="160" spans="1:9" ht="15">
      <c r="A160" s="33"/>
      <c r="B160" s="33"/>
      <c r="C160" s="53"/>
      <c r="D160" s="52"/>
      <c r="E160" s="53"/>
      <c r="F160" s="33"/>
      <c r="G160" s="33"/>
      <c r="H160" s="33"/>
      <c r="I160" s="48"/>
    </row>
    <row r="161" spans="1:9" ht="15">
      <c r="A161" s="33"/>
      <c r="B161" s="33"/>
      <c r="C161" s="53"/>
      <c r="D161" s="52"/>
      <c r="E161" s="53"/>
      <c r="F161" s="33"/>
      <c r="G161" s="33"/>
      <c r="H161" s="33"/>
      <c r="I161" s="48"/>
    </row>
    <row r="162" spans="1:9" ht="15">
      <c r="A162" s="33"/>
      <c r="B162" s="33"/>
      <c r="C162" s="52"/>
      <c r="D162" s="52"/>
      <c r="E162" s="53"/>
      <c r="F162" s="33"/>
      <c r="G162" s="33"/>
      <c r="H162" s="33"/>
      <c r="I162" s="48"/>
    </row>
    <row r="163" spans="1:9" ht="15">
      <c r="A163" s="44"/>
      <c r="B163" s="33"/>
      <c r="C163" s="33"/>
      <c r="D163" s="54"/>
      <c r="E163" s="54"/>
      <c r="F163" s="33"/>
      <c r="G163" s="33"/>
      <c r="H163" s="33"/>
      <c r="I163" s="48"/>
    </row>
    <row r="164" spans="1:9" ht="15">
      <c r="A164" s="33"/>
      <c r="B164" s="33"/>
      <c r="C164" s="33"/>
      <c r="D164" s="33"/>
      <c r="E164" s="33"/>
      <c r="F164" s="33"/>
      <c r="G164" s="33"/>
      <c r="H164" s="33"/>
      <c r="I164" s="48"/>
    </row>
    <row r="165" spans="1:9" ht="15">
      <c r="A165" s="33"/>
      <c r="B165" s="33"/>
      <c r="C165" s="33"/>
      <c r="D165" s="33"/>
      <c r="E165" s="33"/>
      <c r="F165" s="33"/>
      <c r="G165" s="33"/>
      <c r="H165" s="33"/>
      <c r="I165" s="48"/>
    </row>
    <row r="166" spans="1:9" ht="15">
      <c r="A166" s="33"/>
      <c r="B166" s="33"/>
      <c r="C166" s="33"/>
      <c r="D166" s="33"/>
      <c r="E166" s="33"/>
      <c r="F166" s="33"/>
      <c r="G166" s="33"/>
      <c r="H166" s="33"/>
      <c r="I166" s="48"/>
    </row>
    <row r="167" spans="1:9" ht="15">
      <c r="A167" s="33"/>
      <c r="B167" s="33"/>
      <c r="C167" s="33"/>
      <c r="D167" s="33"/>
      <c r="E167" s="33"/>
      <c r="F167" s="33"/>
      <c r="G167" s="33"/>
      <c r="H167" s="33"/>
      <c r="I167" s="48"/>
    </row>
    <row r="168" spans="1:9" ht="15">
      <c r="A168" s="33"/>
      <c r="B168" s="33"/>
      <c r="C168" s="33"/>
      <c r="D168" s="33"/>
      <c r="E168" s="33"/>
      <c r="F168" s="33"/>
      <c r="G168" s="33"/>
      <c r="H168" s="33"/>
      <c r="I168" s="48"/>
    </row>
  </sheetData>
  <sheetProtection/>
  <mergeCells count="2">
    <mergeCell ref="A1:I2"/>
    <mergeCell ref="A5:I5"/>
  </mergeCells>
  <printOptions/>
  <pageMargins left="0" right="0" top="0.31" bottom="0.24" header="0.35" footer="0.18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P16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1" max="1" width="5.7109375" style="22" customWidth="1"/>
    <col min="2" max="2" width="17.421875" style="22" customWidth="1"/>
    <col min="3" max="3" width="10.140625" style="22" customWidth="1"/>
    <col min="4" max="4" width="8.7109375" style="22" customWidth="1"/>
    <col min="5" max="5" width="8.57421875" style="22" customWidth="1"/>
    <col min="6" max="6" width="9.421875" style="22" customWidth="1"/>
    <col min="7" max="7" width="8.7109375" style="22" customWidth="1"/>
    <col min="8" max="8" width="9.28125" style="22" customWidth="1"/>
    <col min="9" max="9" width="8.7109375" style="22" customWidth="1"/>
    <col min="10" max="10" width="8.57421875" style="22" customWidth="1"/>
    <col min="11" max="11" width="9.7109375" style="22" customWidth="1"/>
    <col min="12" max="12" width="9.8515625" style="22" customWidth="1"/>
    <col min="13" max="13" width="10.00390625" style="22" customWidth="1"/>
    <col min="14" max="14" width="8.421875" style="22" customWidth="1"/>
    <col min="15" max="15" width="7.57421875" style="22" customWidth="1"/>
    <col min="16" max="16" width="13.7109375" style="22" customWidth="1"/>
    <col min="17" max="18" width="9.140625" style="22" customWidth="1"/>
    <col min="19" max="19" width="9.28125" style="22" bestFit="1" customWidth="1"/>
    <col min="20" max="16384" width="9.140625" style="22" customWidth="1"/>
  </cols>
  <sheetData>
    <row r="1" spans="1:16" ht="45.75" customHeight="1">
      <c r="A1" s="96" t="s">
        <v>74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2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6" ht="159.75" customHeight="1">
      <c r="A3" s="23" t="s">
        <v>50</v>
      </c>
      <c r="B3" s="23" t="s">
        <v>53</v>
      </c>
      <c r="C3" s="23" t="s">
        <v>14</v>
      </c>
      <c r="D3" s="23" t="s">
        <v>13</v>
      </c>
      <c r="E3" s="23" t="s">
        <v>2</v>
      </c>
      <c r="F3" s="23" t="s">
        <v>15</v>
      </c>
      <c r="G3" s="23" t="s">
        <v>37</v>
      </c>
      <c r="H3" s="23" t="s">
        <v>10</v>
      </c>
      <c r="I3" s="23" t="s">
        <v>3</v>
      </c>
      <c r="J3" s="23" t="s">
        <v>11</v>
      </c>
      <c r="K3" s="23" t="s">
        <v>38</v>
      </c>
      <c r="L3" s="23" t="s">
        <v>32</v>
      </c>
      <c r="M3" s="23" t="s">
        <v>25</v>
      </c>
      <c r="N3" s="23" t="s">
        <v>26</v>
      </c>
      <c r="O3" s="23" t="s">
        <v>27</v>
      </c>
      <c r="P3" s="23" t="s">
        <v>39</v>
      </c>
    </row>
    <row r="4" spans="1:16" ht="1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  <c r="K4" s="25">
        <v>11</v>
      </c>
      <c r="L4" s="25">
        <v>12</v>
      </c>
      <c r="M4" s="25">
        <v>13</v>
      </c>
      <c r="N4" s="25">
        <v>13</v>
      </c>
      <c r="O4" s="25">
        <v>15</v>
      </c>
      <c r="P4" s="25">
        <v>16</v>
      </c>
    </row>
    <row r="5" spans="1:16" ht="1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5">
      <c r="A6" s="27">
        <v>1</v>
      </c>
      <c r="B6" s="27" t="s">
        <v>69</v>
      </c>
      <c r="C6" s="27">
        <v>7147.7</v>
      </c>
      <c r="D6" s="27"/>
      <c r="E6" s="27"/>
      <c r="F6" s="27">
        <f>C6+D6+E6</f>
        <v>7147.7</v>
      </c>
      <c r="G6" s="56">
        <v>113</v>
      </c>
      <c r="H6" s="56"/>
      <c r="I6" s="56"/>
      <c r="J6" s="56">
        <f>G6+H6+I6</f>
        <v>113</v>
      </c>
      <c r="K6" s="30">
        <f>J6/1450</f>
        <v>0.07793103448275862</v>
      </c>
      <c r="L6" s="29">
        <f>K6*1056.32</f>
        <v>82.32011034482758</v>
      </c>
      <c r="M6" s="29">
        <f>L6*0.3677</f>
        <v>30.269104573793104</v>
      </c>
      <c r="N6" s="29">
        <f>L6*0.55</f>
        <v>45.276060689655175</v>
      </c>
      <c r="O6" s="29">
        <f>K6*244.91</f>
        <v>19.086089655172415</v>
      </c>
      <c r="P6" s="57">
        <f>(L6+M6+N6+O6)/F6</f>
        <v>0.024756406293415825</v>
      </c>
    </row>
    <row r="7" spans="1:16" ht="15.75">
      <c r="A7" s="33"/>
      <c r="B7" s="33"/>
      <c r="C7" s="33"/>
      <c r="D7" s="33"/>
      <c r="E7" s="33"/>
      <c r="F7" s="39"/>
      <c r="G7" s="42"/>
      <c r="H7" s="42"/>
      <c r="I7" s="42"/>
      <c r="J7" s="54"/>
      <c r="K7" s="40"/>
      <c r="L7" s="36"/>
      <c r="M7" s="36"/>
      <c r="N7" s="36"/>
      <c r="O7" s="36"/>
      <c r="P7" s="48"/>
    </row>
    <row r="8" ht="15">
      <c r="G8" s="31"/>
    </row>
    <row r="9" ht="15">
      <c r="G9" s="31"/>
    </row>
    <row r="10" spans="2:4" ht="15">
      <c r="B10" s="22" t="s">
        <v>57</v>
      </c>
      <c r="C10" s="32"/>
      <c r="D10" s="32"/>
    </row>
    <row r="11" spans="3:4" ht="15">
      <c r="C11" s="32"/>
      <c r="D11" s="32"/>
    </row>
    <row r="12" spans="2:4" ht="15">
      <c r="B12" s="22" t="s">
        <v>58</v>
      </c>
      <c r="C12" s="32"/>
      <c r="D12" s="32"/>
    </row>
    <row r="13" spans="3:4" ht="15">
      <c r="C13" s="32"/>
      <c r="D13" s="32"/>
    </row>
    <row r="14" spans="2:4" ht="15">
      <c r="B14" s="22" t="s">
        <v>66</v>
      </c>
      <c r="C14" s="32"/>
      <c r="D14" s="32"/>
    </row>
    <row r="15" spans="3:4" ht="15">
      <c r="C15" s="32"/>
      <c r="D15" s="32"/>
    </row>
    <row r="16" spans="2:4" ht="15">
      <c r="B16" s="22" t="s">
        <v>59</v>
      </c>
      <c r="C16" s="32"/>
      <c r="D16" s="32"/>
    </row>
  </sheetData>
  <sheetProtection/>
  <mergeCells count="2">
    <mergeCell ref="A1:P1"/>
    <mergeCell ref="A5:P5"/>
  </mergeCells>
  <printOptions/>
  <pageMargins left="0.7480314960629921" right="0.18" top="0.15748031496062992" bottom="0.1968503937007874" header="0.1968503937007874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L16"/>
  <sheetViews>
    <sheetView zoomScale="75" zoomScaleNormal="75" zoomScalePageLayoutView="0" workbookViewId="0" topLeftCell="A1">
      <selection activeCell="K6" sqref="K6"/>
    </sheetView>
  </sheetViews>
  <sheetFormatPr defaultColWidth="12.00390625" defaultRowHeight="12.75"/>
  <cols>
    <col min="1" max="1" width="5.7109375" style="22" customWidth="1"/>
    <col min="2" max="2" width="18.00390625" style="22" customWidth="1"/>
    <col min="3" max="3" width="11.57421875" style="22" customWidth="1"/>
    <col min="4" max="4" width="9.140625" style="22" customWidth="1"/>
    <col min="5" max="5" width="8.8515625" style="22" customWidth="1"/>
    <col min="6" max="6" width="10.57421875" style="22" customWidth="1"/>
    <col min="7" max="8" width="10.7109375" style="22" customWidth="1"/>
    <col min="9" max="9" width="11.8515625" style="22" customWidth="1"/>
    <col min="10" max="10" width="10.57421875" style="22" customWidth="1"/>
    <col min="11" max="11" width="11.140625" style="22" customWidth="1"/>
    <col min="12" max="12" width="11.8515625" style="22" customWidth="1"/>
    <col min="13" max="16384" width="12.00390625" style="22" customWidth="1"/>
  </cols>
  <sheetData>
    <row r="1" spans="1:12" ht="43.5" customHeight="1">
      <c r="A1" s="96" t="s">
        <v>75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8" ht="15">
      <c r="A2" s="33"/>
      <c r="B2" s="33"/>
      <c r="C2" s="33"/>
      <c r="D2" s="33"/>
      <c r="E2" s="33"/>
      <c r="F2" s="33"/>
      <c r="G2" s="33"/>
      <c r="H2" s="33"/>
    </row>
    <row r="3" spans="1:12" ht="135.75" customHeight="1">
      <c r="A3" s="23" t="s">
        <v>50</v>
      </c>
      <c r="B3" s="23" t="s">
        <v>53</v>
      </c>
      <c r="C3" s="23" t="s">
        <v>14</v>
      </c>
      <c r="D3" s="23" t="s">
        <v>13</v>
      </c>
      <c r="E3" s="23" t="s">
        <v>2</v>
      </c>
      <c r="F3" s="23" t="s">
        <v>15</v>
      </c>
      <c r="G3" s="23" t="s">
        <v>40</v>
      </c>
      <c r="H3" s="23" t="s">
        <v>32</v>
      </c>
      <c r="I3" s="23" t="s">
        <v>25</v>
      </c>
      <c r="J3" s="23" t="s">
        <v>26</v>
      </c>
      <c r="K3" s="23" t="s">
        <v>27</v>
      </c>
      <c r="L3" s="23" t="s">
        <v>12</v>
      </c>
    </row>
    <row r="4" spans="1:12" ht="1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10</v>
      </c>
      <c r="I4" s="25">
        <v>9</v>
      </c>
      <c r="J4" s="25">
        <v>13</v>
      </c>
      <c r="K4" s="25">
        <v>11</v>
      </c>
      <c r="L4" s="25">
        <v>12</v>
      </c>
    </row>
    <row r="5" spans="1:12" ht="1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15">
      <c r="A6" s="27">
        <v>1</v>
      </c>
      <c r="B6" s="27" t="s">
        <v>69</v>
      </c>
      <c r="C6" s="27">
        <v>7147.7</v>
      </c>
      <c r="D6" s="27"/>
      <c r="E6" s="27"/>
      <c r="F6" s="27">
        <f>C6+D6+E6</f>
        <v>7147.7</v>
      </c>
      <c r="G6" s="30">
        <f>F6/62930</f>
        <v>0.1135817575083426</v>
      </c>
      <c r="H6" s="29">
        <f>G6*918.54</f>
        <v>104.329387541713</v>
      </c>
      <c r="I6" s="29">
        <f>H6*0.3677</f>
        <v>38.361915799087875</v>
      </c>
      <c r="J6" s="29">
        <f>H6*0.55</f>
        <v>57.381163147942154</v>
      </c>
      <c r="K6" s="29">
        <f>G6*235.27</f>
        <v>26.722380088987762</v>
      </c>
      <c r="L6" s="30">
        <f>(H6+I6+J6+K6)/F6</f>
        <v>0.031729765739710786</v>
      </c>
    </row>
    <row r="7" spans="1:12" ht="15.75">
      <c r="A7" s="33"/>
      <c r="B7" s="33"/>
      <c r="C7" s="33"/>
      <c r="D7" s="33"/>
      <c r="E7" s="33"/>
      <c r="F7" s="39"/>
      <c r="G7" s="40"/>
      <c r="H7" s="41"/>
      <c r="I7" s="41"/>
      <c r="J7" s="36"/>
      <c r="K7" s="41"/>
      <c r="L7" s="58"/>
    </row>
    <row r="8" spans="1:12" ht="15.75">
      <c r="A8" s="33"/>
      <c r="C8" s="33"/>
      <c r="D8" s="33"/>
      <c r="E8" s="33"/>
      <c r="F8" s="39"/>
      <c r="G8" s="40"/>
      <c r="H8" s="41"/>
      <c r="I8" s="41"/>
      <c r="J8" s="36"/>
      <c r="K8" s="41"/>
      <c r="L8" s="58"/>
    </row>
    <row r="9" spans="1:12" ht="15.75">
      <c r="A9" s="33"/>
      <c r="C9" s="33"/>
      <c r="D9" s="33"/>
      <c r="E9" s="33"/>
      <c r="F9" s="39"/>
      <c r="G9" s="40"/>
      <c r="H9" s="41"/>
      <c r="I9" s="41"/>
      <c r="J9" s="36"/>
      <c r="K9" s="41"/>
      <c r="L9" s="58"/>
    </row>
    <row r="10" spans="2:4" ht="15">
      <c r="B10" s="22" t="s">
        <v>57</v>
      </c>
      <c r="C10" s="32"/>
      <c r="D10" s="32"/>
    </row>
    <row r="11" spans="3:4" ht="15">
      <c r="C11" s="32"/>
      <c r="D11" s="32"/>
    </row>
    <row r="12" spans="2:4" ht="15">
      <c r="B12" s="22" t="s">
        <v>58</v>
      </c>
      <c r="C12" s="32"/>
      <c r="D12" s="32"/>
    </row>
    <row r="13" spans="3:4" ht="15">
      <c r="C13" s="32"/>
      <c r="D13" s="32"/>
    </row>
    <row r="14" spans="2:4" ht="15">
      <c r="B14" s="22" t="s">
        <v>66</v>
      </c>
      <c r="C14" s="32"/>
      <c r="D14" s="32"/>
    </row>
    <row r="15" spans="3:4" ht="15">
      <c r="C15" s="32"/>
      <c r="D15" s="32"/>
    </row>
    <row r="16" spans="2:4" ht="15">
      <c r="B16" s="22" t="s">
        <v>59</v>
      </c>
      <c r="C16" s="32"/>
      <c r="D16" s="32"/>
    </row>
  </sheetData>
  <sheetProtection/>
  <mergeCells count="2">
    <mergeCell ref="A1:L1"/>
    <mergeCell ref="A5:L5"/>
  </mergeCells>
  <printOptions/>
  <pageMargins left="0.3937007874015748" right="0.3937007874015748" top="0.3937007874015748" bottom="0.5118110236220472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Q17"/>
  <sheetViews>
    <sheetView tabSelected="1" zoomScale="75" zoomScaleNormal="75" zoomScalePageLayoutView="0" workbookViewId="0" topLeftCell="A1">
      <selection activeCell="M6" sqref="M6"/>
    </sheetView>
  </sheetViews>
  <sheetFormatPr defaultColWidth="9.140625" defaultRowHeight="12.75"/>
  <cols>
    <col min="1" max="1" width="7.00390625" style="22" customWidth="1"/>
    <col min="2" max="2" width="19.8515625" style="22" customWidth="1"/>
    <col min="3" max="3" width="10.140625" style="22" customWidth="1"/>
    <col min="4" max="4" width="9.00390625" style="22" customWidth="1"/>
    <col min="5" max="5" width="11.57421875" style="22" customWidth="1"/>
    <col min="6" max="6" width="11.00390625" style="22" customWidth="1"/>
    <col min="7" max="7" width="14.8515625" style="22" customWidth="1"/>
    <col min="8" max="8" width="9.57421875" style="22" customWidth="1"/>
    <col min="9" max="9" width="14.7109375" style="22" customWidth="1"/>
    <col min="10" max="10" width="10.7109375" style="22" customWidth="1"/>
    <col min="11" max="11" width="13.28125" style="22" customWidth="1"/>
    <col min="12" max="12" width="12.140625" style="60" customWidth="1"/>
    <col min="13" max="13" width="12.140625" style="22" customWidth="1"/>
    <col min="14" max="14" width="13.8515625" style="22" customWidth="1"/>
    <col min="15" max="15" width="12.00390625" style="22" customWidth="1"/>
    <col min="16" max="16" width="11.7109375" style="22" customWidth="1"/>
    <col min="17" max="17" width="14.28125" style="22" customWidth="1"/>
    <col min="18" max="27" width="9.140625" style="22" customWidth="1"/>
    <col min="28" max="28" width="12.421875" style="22" customWidth="1"/>
    <col min="29" max="16384" width="9.140625" style="22" customWidth="1"/>
  </cols>
  <sheetData>
    <row r="1" spans="1:17" ht="18.75" customHeight="1">
      <c r="A1" s="96" t="s">
        <v>76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5">
      <c r="A2" s="59"/>
      <c r="B2" s="59"/>
      <c r="C2" s="59"/>
      <c r="D2" s="33"/>
      <c r="E2" s="33"/>
      <c r="F2" s="33"/>
      <c r="G2" s="59"/>
      <c r="H2" s="59"/>
      <c r="I2" s="33"/>
      <c r="P2" s="59"/>
      <c r="Q2" s="59"/>
    </row>
    <row r="3" spans="1:17" ht="135">
      <c r="A3" s="25"/>
      <c r="B3" s="25" t="s">
        <v>53</v>
      </c>
      <c r="C3" s="23" t="s">
        <v>52</v>
      </c>
      <c r="D3" s="23" t="s">
        <v>13</v>
      </c>
      <c r="E3" s="23" t="s">
        <v>2</v>
      </c>
      <c r="F3" s="23" t="s">
        <v>15</v>
      </c>
      <c r="G3" s="23" t="s">
        <v>41</v>
      </c>
      <c r="H3" s="23" t="s">
        <v>42</v>
      </c>
      <c r="I3" s="23" t="s">
        <v>43</v>
      </c>
      <c r="J3" s="23" t="s">
        <v>44</v>
      </c>
      <c r="K3" s="23" t="s">
        <v>45</v>
      </c>
      <c r="L3" s="23" t="s">
        <v>46</v>
      </c>
      <c r="M3" s="23" t="s">
        <v>47</v>
      </c>
      <c r="N3" s="23" t="s">
        <v>25</v>
      </c>
      <c r="O3" s="23" t="s">
        <v>26</v>
      </c>
      <c r="P3" s="23" t="s">
        <v>48</v>
      </c>
      <c r="Q3" s="23" t="s">
        <v>54</v>
      </c>
    </row>
    <row r="4" spans="1:17" ht="1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  <c r="K4" s="25">
        <v>11</v>
      </c>
      <c r="L4" s="25">
        <v>12</v>
      </c>
      <c r="M4" s="25">
        <v>13</v>
      </c>
      <c r="N4" s="25">
        <v>14</v>
      </c>
      <c r="O4" s="25">
        <v>13</v>
      </c>
      <c r="P4" s="25">
        <v>16</v>
      </c>
      <c r="Q4" s="25">
        <v>17</v>
      </c>
    </row>
    <row r="5" spans="1:17" ht="1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">
      <c r="A6" s="27">
        <v>1</v>
      </c>
      <c r="B6" s="27" t="s">
        <v>69</v>
      </c>
      <c r="C6" s="27">
        <v>7147.7</v>
      </c>
      <c r="D6" s="27"/>
      <c r="E6" s="27"/>
      <c r="F6" s="27">
        <f>C6+D6+E6</f>
        <v>7147.7</v>
      </c>
      <c r="G6" s="27">
        <v>1100</v>
      </c>
      <c r="H6" s="56">
        <v>20</v>
      </c>
      <c r="I6" s="56">
        <v>5000</v>
      </c>
      <c r="J6" s="56">
        <v>120</v>
      </c>
      <c r="K6" s="30">
        <f>H6/1100</f>
        <v>0.01818181818181818</v>
      </c>
      <c r="L6" s="30">
        <f>J6/5000</f>
        <v>0.024</v>
      </c>
      <c r="M6" s="29">
        <f>(L6+K6)*918.54</f>
        <v>38.745687272727274</v>
      </c>
      <c r="N6" s="29">
        <f>M6*0.3677</f>
        <v>14.24678921018182</v>
      </c>
      <c r="O6" s="29">
        <f>M6*0.55</f>
        <v>21.310128000000002</v>
      </c>
      <c r="P6" s="29">
        <f>(K6+L6)*184.64</f>
        <v>7.788450909090908</v>
      </c>
      <c r="Q6" s="61">
        <f>(M6+N6+O6+P6)/F6</f>
        <v>0.011484960951354983</v>
      </c>
    </row>
    <row r="7" spans="1:17" ht="15.75">
      <c r="A7" s="33"/>
      <c r="B7" s="33"/>
      <c r="C7" s="33"/>
      <c r="D7" s="33"/>
      <c r="E7" s="33"/>
      <c r="F7" s="39"/>
      <c r="G7" s="33"/>
      <c r="H7" s="42"/>
      <c r="I7" s="42"/>
      <c r="J7" s="42"/>
      <c r="K7" s="40"/>
      <c r="L7" s="40"/>
      <c r="M7" s="36"/>
      <c r="N7" s="36"/>
      <c r="O7" s="36"/>
      <c r="P7" s="36"/>
      <c r="Q7" s="43"/>
    </row>
    <row r="8" spans="1:17" ht="15.75">
      <c r="A8" s="33"/>
      <c r="C8" s="33"/>
      <c r="D8" s="33"/>
      <c r="E8" s="33"/>
      <c r="F8" s="39"/>
      <c r="G8" s="40"/>
      <c r="H8" s="41"/>
      <c r="I8" s="42"/>
      <c r="J8" s="42"/>
      <c r="K8" s="40"/>
      <c r="L8" s="40"/>
      <c r="M8" s="36"/>
      <c r="N8" s="36"/>
      <c r="O8" s="36"/>
      <c r="P8" s="36"/>
      <c r="Q8" s="43"/>
    </row>
    <row r="9" spans="1:17" ht="15.75">
      <c r="A9" s="33"/>
      <c r="B9" s="33"/>
      <c r="C9" s="33"/>
      <c r="D9" s="33"/>
      <c r="E9" s="33"/>
      <c r="F9" s="39"/>
      <c r="G9" s="33"/>
      <c r="H9" s="42"/>
      <c r="I9" s="42"/>
      <c r="J9" s="42"/>
      <c r="K9" s="40"/>
      <c r="L9" s="40"/>
      <c r="M9" s="36"/>
      <c r="N9" s="36"/>
      <c r="O9" s="36"/>
      <c r="P9" s="36"/>
      <c r="Q9" s="43"/>
    </row>
    <row r="10" spans="1:17" ht="15.75">
      <c r="A10" s="33"/>
      <c r="B10" s="33"/>
      <c r="C10" s="33"/>
      <c r="D10" s="33"/>
      <c r="E10" s="33"/>
      <c r="F10" s="39"/>
      <c r="G10" s="33"/>
      <c r="H10" s="42"/>
      <c r="I10" s="42"/>
      <c r="J10" s="42"/>
      <c r="K10" s="40"/>
      <c r="L10" s="40"/>
      <c r="M10" s="36"/>
      <c r="N10" s="36"/>
      <c r="O10" s="36"/>
      <c r="P10" s="36"/>
      <c r="Q10" s="43"/>
    </row>
    <row r="11" spans="2:4" ht="15">
      <c r="B11" s="22" t="s">
        <v>57</v>
      </c>
      <c r="C11" s="32"/>
      <c r="D11" s="32"/>
    </row>
    <row r="12" spans="3:4" ht="15">
      <c r="C12" s="32"/>
      <c r="D12" s="32"/>
    </row>
    <row r="13" spans="2:4" ht="15">
      <c r="B13" s="22" t="s">
        <v>58</v>
      </c>
      <c r="C13" s="32"/>
      <c r="D13" s="32"/>
    </row>
    <row r="14" spans="3:4" ht="15">
      <c r="C14" s="32"/>
      <c r="D14" s="32"/>
    </row>
    <row r="15" spans="2:4" ht="15">
      <c r="B15" s="22" t="s">
        <v>66</v>
      </c>
      <c r="C15" s="32"/>
      <c r="D15" s="32"/>
    </row>
    <row r="16" spans="3:4" ht="15">
      <c r="C16" s="32"/>
      <c r="D16" s="32"/>
    </row>
    <row r="17" spans="2:4" ht="15">
      <c r="B17" s="22" t="s">
        <v>59</v>
      </c>
      <c r="C17" s="32"/>
      <c r="D17" s="32"/>
    </row>
  </sheetData>
  <sheetProtection/>
  <mergeCells count="2">
    <mergeCell ref="A1:Q1"/>
    <mergeCell ref="A5:Q5"/>
  </mergeCells>
  <printOptions/>
  <pageMargins left="0" right="0" top="0.62" bottom="0.5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P16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1" max="1" width="5.7109375" style="22" customWidth="1"/>
    <col min="2" max="2" width="17.28125" style="22" customWidth="1"/>
    <col min="3" max="3" width="11.57421875" style="22" customWidth="1"/>
    <col min="4" max="4" width="9.140625" style="22" customWidth="1"/>
    <col min="5" max="5" width="9.57421875" style="22" customWidth="1"/>
    <col min="6" max="6" width="9.8515625" style="22" customWidth="1"/>
    <col min="7" max="7" width="7.57421875" style="22" customWidth="1"/>
    <col min="8" max="8" width="7.8515625" style="22" customWidth="1"/>
    <col min="9" max="9" width="7.7109375" style="22" customWidth="1"/>
    <col min="10" max="10" width="9.421875" style="22" customWidth="1"/>
    <col min="11" max="11" width="10.140625" style="22" customWidth="1"/>
    <col min="12" max="12" width="9.8515625" style="22" customWidth="1"/>
    <col min="13" max="13" width="10.8515625" style="22" customWidth="1"/>
    <col min="14" max="14" width="10.57421875" style="22" customWidth="1"/>
    <col min="15" max="15" width="9.421875" style="22" customWidth="1"/>
    <col min="16" max="16" width="15.421875" style="22" customWidth="1"/>
    <col min="17" max="18" width="9.140625" style="22" customWidth="1"/>
    <col min="19" max="19" width="9.28125" style="22" bestFit="1" customWidth="1"/>
    <col min="20" max="16384" width="9.140625" style="22" customWidth="1"/>
  </cols>
  <sheetData>
    <row r="1" spans="1:16" ht="42.75" customHeight="1">
      <c r="A1" s="96" t="s">
        <v>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2" ht="21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6" ht="172.5" customHeight="1">
      <c r="A3" s="23" t="s">
        <v>50</v>
      </c>
      <c r="B3" s="23" t="s">
        <v>53</v>
      </c>
      <c r="C3" s="23" t="s">
        <v>52</v>
      </c>
      <c r="D3" s="23" t="s">
        <v>13</v>
      </c>
      <c r="E3" s="23" t="s">
        <v>2</v>
      </c>
      <c r="F3" s="23" t="s">
        <v>15</v>
      </c>
      <c r="G3" s="23" t="s">
        <v>37</v>
      </c>
      <c r="H3" s="23" t="s">
        <v>10</v>
      </c>
      <c r="I3" s="23" t="s">
        <v>3</v>
      </c>
      <c r="J3" s="23" t="s">
        <v>11</v>
      </c>
      <c r="K3" s="23" t="s">
        <v>49</v>
      </c>
      <c r="L3" s="23" t="s">
        <v>32</v>
      </c>
      <c r="M3" s="23" t="s">
        <v>25</v>
      </c>
      <c r="N3" s="23" t="s">
        <v>26</v>
      </c>
      <c r="O3" s="23" t="s">
        <v>27</v>
      </c>
      <c r="P3" s="23" t="s">
        <v>4</v>
      </c>
    </row>
    <row r="4" spans="1:16" ht="1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  <c r="K4" s="25">
        <v>11</v>
      </c>
      <c r="L4" s="25">
        <v>12</v>
      </c>
      <c r="M4" s="25">
        <v>13</v>
      </c>
      <c r="N4" s="25">
        <v>13</v>
      </c>
      <c r="O4" s="25">
        <v>15</v>
      </c>
      <c r="P4" s="25">
        <v>16</v>
      </c>
    </row>
    <row r="5" spans="1:16" ht="1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5">
      <c r="A6" s="27">
        <v>1</v>
      </c>
      <c r="B6" s="27" t="s">
        <v>69</v>
      </c>
      <c r="C6" s="27">
        <v>7147.7</v>
      </c>
      <c r="D6" s="27"/>
      <c r="E6" s="27"/>
      <c r="F6" s="27">
        <f>C6+D6+E6</f>
        <v>7147.7</v>
      </c>
      <c r="G6" s="56">
        <v>113</v>
      </c>
      <c r="H6" s="56"/>
      <c r="I6" s="56"/>
      <c r="J6" s="56">
        <f>G6+H6+I6</f>
        <v>113</v>
      </c>
      <c r="K6" s="62">
        <f>J6/440</f>
        <v>0.25681818181818183</v>
      </c>
      <c r="L6" s="29">
        <f>K6*628.69</f>
        <v>161.45902272727275</v>
      </c>
      <c r="M6" s="29">
        <f>L6*0.3677</f>
        <v>59.368482656818195</v>
      </c>
      <c r="N6" s="29">
        <f>L6*0.55</f>
        <v>88.80246250000002</v>
      </c>
      <c r="O6" s="29">
        <f>K6*301.1</f>
        <v>77.32795454545456</v>
      </c>
      <c r="P6" s="30">
        <f>(L6+M6+N6+O6)/F6</f>
        <v>0.054137403980237774</v>
      </c>
    </row>
    <row r="7" spans="1:16" ht="15.75">
      <c r="A7" s="33"/>
      <c r="B7" s="33"/>
      <c r="C7" s="33"/>
      <c r="D7" s="33"/>
      <c r="E7" s="33"/>
      <c r="F7" s="39"/>
      <c r="G7" s="54"/>
      <c r="H7" s="42"/>
      <c r="I7" s="42"/>
      <c r="J7" s="54"/>
      <c r="K7" s="40"/>
      <c r="L7" s="36"/>
      <c r="M7" s="36"/>
      <c r="N7" s="36"/>
      <c r="O7" s="36"/>
      <c r="P7" s="40"/>
    </row>
    <row r="8" spans="1:16" ht="15">
      <c r="A8" s="33"/>
      <c r="G8" s="31"/>
      <c r="H8" s="42"/>
      <c r="I8" s="42"/>
      <c r="J8" s="54"/>
      <c r="K8" s="40"/>
      <c r="L8" s="36"/>
      <c r="M8" s="36"/>
      <c r="N8" s="36"/>
      <c r="O8" s="36"/>
      <c r="P8" s="40"/>
    </row>
    <row r="9" spans="1:16" ht="15.75">
      <c r="A9" s="33"/>
      <c r="B9" s="33"/>
      <c r="C9" s="33"/>
      <c r="D9" s="33"/>
      <c r="E9" s="33"/>
      <c r="F9" s="39"/>
      <c r="G9" s="54"/>
      <c r="H9" s="42"/>
      <c r="I9" s="42"/>
      <c r="J9" s="54"/>
      <c r="K9" s="40"/>
      <c r="L9" s="36"/>
      <c r="M9" s="36"/>
      <c r="N9" s="36"/>
      <c r="O9" s="36"/>
      <c r="P9" s="40"/>
    </row>
    <row r="10" spans="2:4" ht="15">
      <c r="B10" s="22" t="s">
        <v>57</v>
      </c>
      <c r="C10" s="32"/>
      <c r="D10" s="32"/>
    </row>
    <row r="11" spans="3:4" ht="15">
      <c r="C11" s="32"/>
      <c r="D11" s="32"/>
    </row>
    <row r="12" spans="2:4" ht="15">
      <c r="B12" s="22" t="s">
        <v>58</v>
      </c>
      <c r="C12" s="32"/>
      <c r="D12" s="32"/>
    </row>
    <row r="13" spans="3:4" ht="15">
      <c r="C13" s="32"/>
      <c r="D13" s="32"/>
    </row>
    <row r="14" spans="2:4" ht="15">
      <c r="B14" s="22" t="s">
        <v>66</v>
      </c>
      <c r="C14" s="32"/>
      <c r="D14" s="32"/>
    </row>
    <row r="15" spans="3:4" ht="15">
      <c r="C15" s="32"/>
      <c r="D15" s="32"/>
    </row>
    <row r="16" spans="2:4" ht="15">
      <c r="B16" s="22" t="s">
        <v>59</v>
      </c>
      <c r="C16" s="32"/>
      <c r="D16" s="32"/>
    </row>
    <row r="19" ht="9.75" customHeight="1"/>
    <row r="20" ht="15" hidden="1"/>
  </sheetData>
  <sheetProtection/>
  <mergeCells count="2">
    <mergeCell ref="A1:P1"/>
    <mergeCell ref="A5:P5"/>
  </mergeCells>
  <printOptions/>
  <pageMargins left="0.2755905511811024" right="0.15748031496062992" top="0.2362204724409449" bottom="0.2362204724409449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Kolodka.Iryna</cp:lastModifiedBy>
  <cp:lastPrinted>2012-12-13T07:34:30Z</cp:lastPrinted>
  <dcterms:created xsi:type="dcterms:W3CDTF">2008-01-31T12:40:49Z</dcterms:created>
  <dcterms:modified xsi:type="dcterms:W3CDTF">2012-12-13T09:17:54Z</dcterms:modified>
  <cp:category/>
  <cp:version/>
  <cp:contentType/>
  <cp:contentStatus/>
</cp:coreProperties>
</file>